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musante\Desktop\164910 Benatti\"/>
    </mc:Choice>
  </mc:AlternateContent>
  <bookViews>
    <workbookView xWindow="-108" yWindow="-108" windowWidth="23256" windowHeight="12456" tabRatio="901" activeTab="6"/>
  </bookViews>
  <sheets>
    <sheet name="PAS 1 anagraf" sheetId="1" r:id="rId1"/>
    <sheet name="PAS 2 calc prod stand" sheetId="43" r:id="rId2"/>
    <sheet name="PAS 3 trasf comm prati" sheetId="8" r:id="rId3"/>
    <sheet name="PAS 4 descr invest" sheetId="44" r:id="rId4"/>
    <sheet name="PAS 5 sost finanz" sheetId="9" r:id="rId5"/>
    <sheet name="PAS 6 punteggi" sheetId="45" r:id="rId6"/>
    <sheet name="PAS 7 relazione" sheetId="18" r:id="rId7"/>
    <sheet name="comuni" sheetId="47" state="hidden" r:id="rId8"/>
  </sheets>
  <definedNames>
    <definedName name="_xlnm.Print_Area" localSheetId="0">'PAS 1 anagraf'!$A$1:$AO$77</definedName>
    <definedName name="_xlnm.Print_Area" localSheetId="1">'PAS 2 calc prod stand'!$A$1:$J$63</definedName>
    <definedName name="_xlnm.Print_Area" localSheetId="2">'PAS 3 trasf comm prati'!$A$1:$BG$94</definedName>
    <definedName name="_xlnm.Print_Area" localSheetId="3">'PAS 4 descr invest'!$B$1:$K$66</definedName>
    <definedName name="_xlnm.Print_Area" localSheetId="4">'PAS 5 sost finanz'!$A$1:$AU$31</definedName>
    <definedName name="_xlnm.Print_Area" localSheetId="5">'PAS 6 punteggi'!$A$1:$G$15</definedName>
    <definedName name="_xlnm.Print_Area" localSheetId="6">'PAS 7 relazione'!$A$1:$E$66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44" l="1"/>
  <c r="AM9" i="44"/>
  <c r="AM6" i="44"/>
  <c r="F6" i="43" l="1"/>
  <c r="G29" i="43"/>
  <c r="G55" i="43"/>
  <c r="D56" i="43"/>
  <c r="D55" i="43"/>
  <c r="I54" i="43"/>
  <c r="I53" i="43"/>
  <c r="I52" i="43"/>
  <c r="I51" i="43"/>
  <c r="I50" i="43"/>
  <c r="E49" i="43"/>
  <c r="I49" i="43"/>
  <c r="E48" i="43"/>
  <c r="I48" i="43"/>
  <c r="E47" i="43"/>
  <c r="I47" i="43"/>
  <c r="E46" i="43"/>
  <c r="I46" i="43"/>
  <c r="E45" i="43"/>
  <c r="I45" i="43"/>
  <c r="E44" i="43"/>
  <c r="I44" i="43"/>
  <c r="E43" i="43"/>
  <c r="I43" i="43"/>
  <c r="E42" i="43"/>
  <c r="I42" i="43"/>
  <c r="E41" i="43"/>
  <c r="I41" i="43"/>
  <c r="E40" i="43"/>
  <c r="I40" i="43"/>
  <c r="E39" i="43"/>
  <c r="I39" i="43"/>
  <c r="E38" i="43"/>
  <c r="I38" i="43"/>
  <c r="E37" i="43"/>
  <c r="I37" i="43"/>
  <c r="E36" i="43"/>
  <c r="I36" i="43"/>
  <c r="E35" i="43"/>
  <c r="I35" i="43"/>
  <c r="E10" i="43"/>
  <c r="I10" i="43"/>
  <c r="E11" i="43"/>
  <c r="I11" i="43"/>
  <c r="E12" i="43"/>
  <c r="I12" i="43"/>
  <c r="E13" i="43"/>
  <c r="I13" i="43"/>
  <c r="E14" i="43"/>
  <c r="I14" i="43"/>
  <c r="E15" i="43"/>
  <c r="I15" i="43"/>
  <c r="E16" i="43"/>
  <c r="I16" i="43"/>
  <c r="E17" i="43"/>
  <c r="I17" i="43"/>
  <c r="E18" i="43"/>
  <c r="I18" i="43"/>
  <c r="E19" i="43"/>
  <c r="I19" i="43"/>
  <c r="E20" i="43"/>
  <c r="I20" i="43"/>
  <c r="E21" i="43"/>
  <c r="I21" i="43"/>
  <c r="E22" i="43"/>
  <c r="I22" i="43"/>
  <c r="E23" i="43"/>
  <c r="I23" i="43"/>
  <c r="I24" i="43"/>
  <c r="I25" i="43"/>
  <c r="I26" i="43"/>
  <c r="I27" i="43"/>
  <c r="I28" i="43"/>
  <c r="E9" i="43"/>
  <c r="I9" i="43"/>
  <c r="H55" i="43"/>
  <c r="H29" i="43"/>
  <c r="Z36" i="43"/>
  <c r="W36" i="43"/>
  <c r="Z37" i="43"/>
  <c r="W37" i="43"/>
  <c r="Z38" i="43"/>
  <c r="W38" i="43"/>
  <c r="Z39" i="43"/>
  <c r="W39" i="43"/>
  <c r="Z40" i="43"/>
  <c r="W40" i="43"/>
  <c r="Z41" i="43"/>
  <c r="W41" i="43"/>
  <c r="Z42" i="43"/>
  <c r="W42" i="43"/>
  <c r="Z43" i="43"/>
  <c r="W43" i="43"/>
  <c r="Z44" i="43"/>
  <c r="W44" i="43"/>
  <c r="Z45" i="43"/>
  <c r="W45" i="43"/>
  <c r="Z46" i="43"/>
  <c r="W46" i="43"/>
  <c r="Z47" i="43"/>
  <c r="W47" i="43"/>
  <c r="Z48" i="43"/>
  <c r="W48" i="43"/>
  <c r="Z49" i="43"/>
  <c r="W49" i="43"/>
  <c r="Y36" i="43"/>
  <c r="Y37" i="43"/>
  <c r="Y38" i="43"/>
  <c r="Y39" i="43"/>
  <c r="Y40" i="43"/>
  <c r="Y41" i="43"/>
  <c r="Y42" i="43"/>
  <c r="Y43" i="43"/>
  <c r="Y44" i="43"/>
  <c r="Y45" i="43"/>
  <c r="Y46" i="43"/>
  <c r="Y47" i="43"/>
  <c r="Y48" i="43"/>
  <c r="Y49" i="43"/>
  <c r="Z35" i="43"/>
  <c r="Y35" i="43"/>
  <c r="Z10" i="43"/>
  <c r="Z11" i="43"/>
  <c r="Z12" i="43"/>
  <c r="Z13" i="43"/>
  <c r="Z14" i="43"/>
  <c r="Z15" i="43"/>
  <c r="Z16" i="43"/>
  <c r="Z17" i="43"/>
  <c r="Z18" i="43"/>
  <c r="Z19" i="43"/>
  <c r="Z20" i="43"/>
  <c r="Z21" i="43"/>
  <c r="Z22" i="43"/>
  <c r="Z23" i="43"/>
  <c r="Z9" i="43"/>
  <c r="C9" i="43"/>
  <c r="C60" i="43"/>
  <c r="I56" i="43"/>
  <c r="F60" i="43"/>
  <c r="F59" i="43"/>
  <c r="F62" i="43"/>
  <c r="J32" i="44"/>
  <c r="J31" i="44"/>
  <c r="J51" i="44" s="1"/>
  <c r="J29" i="44"/>
  <c r="J30" i="44"/>
  <c r="J28" i="44"/>
  <c r="J27" i="44"/>
  <c r="J26" i="44"/>
  <c r="J48" i="44"/>
  <c r="J24" i="44"/>
  <c r="J25" i="44"/>
  <c r="J23" i="44"/>
  <c r="J21" i="44"/>
  <c r="J22" i="44"/>
  <c r="J20" i="44"/>
  <c r="J46" i="44" s="1"/>
  <c r="J45" i="44"/>
  <c r="J18" i="44"/>
  <c r="J19" i="44"/>
  <c r="J17" i="44"/>
  <c r="J43" i="44" s="1"/>
  <c r="J15" i="44"/>
  <c r="J16" i="44"/>
  <c r="J14" i="44"/>
  <c r="J12" i="44"/>
  <c r="J13" i="44"/>
  <c r="J11" i="44"/>
  <c r="J40" i="44" s="1"/>
  <c r="J9" i="44"/>
  <c r="J10" i="44"/>
  <c r="J8" i="44"/>
  <c r="J39" i="44" s="1"/>
  <c r="E51" i="44"/>
  <c r="E49" i="44"/>
  <c r="E50" i="44"/>
  <c r="E48" i="44"/>
  <c r="E47" i="44"/>
  <c r="E45" i="44"/>
  <c r="E46" i="44" s="1"/>
  <c r="E43" i="44"/>
  <c r="E44" i="44" s="1"/>
  <c r="E41" i="44"/>
  <c r="E40" i="44"/>
  <c r="E39" i="44"/>
  <c r="E37" i="44"/>
  <c r="E38" i="44"/>
  <c r="D51" i="44"/>
  <c r="I51" i="44"/>
  <c r="D49" i="44"/>
  <c r="D50" i="44" s="1"/>
  <c r="I50" i="44" s="1"/>
  <c r="D48" i="44"/>
  <c r="I48" i="44" s="1"/>
  <c r="D47" i="44"/>
  <c r="I47" i="44"/>
  <c r="D45" i="44"/>
  <c r="D46" i="44" s="1"/>
  <c r="I46" i="44" s="1"/>
  <c r="D43" i="44"/>
  <c r="I43" i="44" s="1"/>
  <c r="D44" i="44"/>
  <c r="I44" i="44" s="1"/>
  <c r="D41" i="44"/>
  <c r="I41" i="44" s="1"/>
  <c r="D42" i="44"/>
  <c r="I42" i="44" s="1"/>
  <c r="D40" i="44"/>
  <c r="I40" i="44"/>
  <c r="D39" i="44"/>
  <c r="I39" i="44"/>
  <c r="D37" i="44"/>
  <c r="D38" i="44" s="1"/>
  <c r="I38" i="44" s="1"/>
  <c r="I32" i="44"/>
  <c r="I31" i="44"/>
  <c r="I29" i="44"/>
  <c r="K29" i="44" s="1"/>
  <c r="I30" i="44"/>
  <c r="K30" i="44" s="1"/>
  <c r="I28" i="44"/>
  <c r="K28" i="44" s="1"/>
  <c r="I27" i="44"/>
  <c r="K27" i="44" s="1"/>
  <c r="I26" i="44"/>
  <c r="I24" i="44"/>
  <c r="I25" i="44"/>
  <c r="I23" i="44"/>
  <c r="K23" i="44" s="1"/>
  <c r="I21" i="44"/>
  <c r="K21" i="44" s="1"/>
  <c r="I22" i="44"/>
  <c r="K22" i="44" s="1"/>
  <c r="I20" i="44"/>
  <c r="I18" i="44"/>
  <c r="I19" i="44"/>
  <c r="I17" i="44"/>
  <c r="I15" i="44"/>
  <c r="K15" i="44" s="1"/>
  <c r="I16" i="44"/>
  <c r="K16" i="44" s="1"/>
  <c r="I14" i="44"/>
  <c r="K14" i="44" s="1"/>
  <c r="I12" i="44"/>
  <c r="I13" i="44"/>
  <c r="I11" i="44"/>
  <c r="J7" i="44"/>
  <c r="I9" i="44"/>
  <c r="K9" i="44" s="1"/>
  <c r="I10" i="44"/>
  <c r="I8" i="44"/>
  <c r="K8" i="44" s="1"/>
  <c r="J6" i="44"/>
  <c r="J38" i="44"/>
  <c r="I6" i="44"/>
  <c r="I7" i="44"/>
  <c r="J5" i="44"/>
  <c r="J37" i="44"/>
  <c r="I5" i="44"/>
  <c r="F4" i="45"/>
  <c r="F14" i="45" s="1"/>
  <c r="E11" i="45"/>
  <c r="F6" i="45"/>
  <c r="H34" i="44"/>
  <c r="C2" i="18"/>
  <c r="D2" i="43"/>
  <c r="F50" i="44"/>
  <c r="G50" i="44" s="1"/>
  <c r="H50" i="44" s="1"/>
  <c r="F49" i="44"/>
  <c r="F48" i="44"/>
  <c r="G48" i="44" s="1"/>
  <c r="H48" i="44" s="1"/>
  <c r="F47" i="44"/>
  <c r="F46" i="44"/>
  <c r="G46" i="44"/>
  <c r="H46" i="44"/>
  <c r="F45" i="44"/>
  <c r="F44" i="44"/>
  <c r="G44" i="44" s="1"/>
  <c r="H44" i="44" s="1"/>
  <c r="F43" i="44"/>
  <c r="F42" i="44"/>
  <c r="G42" i="44" s="1"/>
  <c r="H42" i="44" s="1"/>
  <c r="F41" i="44"/>
  <c r="G41" i="44" s="1"/>
  <c r="H41" i="44" s="1"/>
  <c r="F40" i="44"/>
  <c r="G40" i="44" s="1"/>
  <c r="H40" i="44" s="1"/>
  <c r="F39" i="44"/>
  <c r="G39" i="44" s="1"/>
  <c r="H39" i="44" s="1"/>
  <c r="F38" i="44"/>
  <c r="G38" i="44" s="1"/>
  <c r="H38" i="44" s="1"/>
  <c r="F37" i="44"/>
  <c r="C17" i="1"/>
  <c r="F51" i="44"/>
  <c r="G51" i="44" s="1"/>
  <c r="H51" i="44" s="1"/>
  <c r="L46" i="1"/>
  <c r="I6" i="43"/>
  <c r="F49" i="43"/>
  <c r="C49" i="43"/>
  <c r="F48" i="43"/>
  <c r="C48" i="43"/>
  <c r="F47" i="43"/>
  <c r="C47" i="43"/>
  <c r="F46" i="43"/>
  <c r="C46" i="43"/>
  <c r="F45" i="43"/>
  <c r="C45" i="43"/>
  <c r="F44" i="43"/>
  <c r="C44" i="43"/>
  <c r="F43" i="43"/>
  <c r="C43" i="43"/>
  <c r="F42" i="43"/>
  <c r="C42" i="43"/>
  <c r="F41" i="43"/>
  <c r="C41" i="43"/>
  <c r="F40" i="43"/>
  <c r="C40" i="43"/>
  <c r="F39" i="43"/>
  <c r="C39" i="43"/>
  <c r="F38" i="43"/>
  <c r="C38" i="43"/>
  <c r="F37" i="43"/>
  <c r="C37" i="43"/>
  <c r="F36" i="43"/>
  <c r="C36" i="43"/>
  <c r="F35" i="43"/>
  <c r="C35" i="43"/>
  <c r="F23" i="43"/>
  <c r="C23" i="43"/>
  <c r="F22" i="43"/>
  <c r="C22" i="43"/>
  <c r="F21" i="43"/>
  <c r="C21" i="43"/>
  <c r="F20" i="43"/>
  <c r="C20" i="43"/>
  <c r="F19" i="43"/>
  <c r="C19" i="43"/>
  <c r="F18" i="43"/>
  <c r="C18" i="43"/>
  <c r="F17" i="43"/>
  <c r="C17" i="43"/>
  <c r="F16" i="43"/>
  <c r="C16" i="43"/>
  <c r="F15" i="43"/>
  <c r="C15" i="43"/>
  <c r="F14" i="43"/>
  <c r="C14" i="43"/>
  <c r="F13" i="43"/>
  <c r="C13" i="43"/>
  <c r="F12" i="43"/>
  <c r="C12" i="43"/>
  <c r="F11" i="43"/>
  <c r="C11" i="43"/>
  <c r="F10" i="43"/>
  <c r="C10" i="43"/>
  <c r="F9" i="43"/>
  <c r="J32" i="1"/>
  <c r="CJ7" i="8"/>
  <c r="CJ8" i="8"/>
  <c r="CJ9" i="8"/>
  <c r="CJ10" i="8"/>
  <c r="CJ11" i="8"/>
  <c r="CJ12" i="8"/>
  <c r="CJ6" i="8"/>
  <c r="CJ13" i="8"/>
  <c r="CJ14" i="8"/>
  <c r="CJ15" i="8"/>
  <c r="AG16" i="8"/>
  <c r="CP7" i="8"/>
  <c r="CP8" i="8"/>
  <c r="CP9" i="8"/>
  <c r="CP6" i="8"/>
  <c r="CP10" i="8"/>
  <c r="CP11" i="8"/>
  <c r="CP12" i="8"/>
  <c r="CP13" i="8"/>
  <c r="CP14" i="8"/>
  <c r="CP15" i="8"/>
  <c r="AX16" i="8"/>
  <c r="AL34" i="8"/>
  <c r="AA34" i="8"/>
  <c r="BC53" i="8"/>
  <c r="AA53" i="8"/>
  <c r="Y71" i="8"/>
  <c r="E42" i="44"/>
  <c r="J41" i="44"/>
  <c r="J50" i="44"/>
  <c r="J49" i="44"/>
  <c r="J47" i="44"/>
  <c r="J42" i="44"/>
  <c r="I30" i="43"/>
  <c r="D11" i="18"/>
  <c r="I59" i="43"/>
  <c r="I60" i="43"/>
  <c r="AK18" i="9"/>
  <c r="AK23" i="9"/>
  <c r="AE25" i="9"/>
  <c r="AE26" i="9"/>
  <c r="D27" i="9" s="1"/>
  <c r="H47" i="44" l="1"/>
  <c r="AM10" i="44" s="1"/>
  <c r="K6" i="44"/>
  <c r="K13" i="44"/>
  <c r="K20" i="44"/>
  <c r="K24" i="44"/>
  <c r="K17" i="44"/>
  <c r="K19" i="44"/>
  <c r="K7" i="44"/>
  <c r="K12" i="44"/>
  <c r="K50" i="44"/>
  <c r="J44" i="44"/>
  <c r="K44" i="44" s="1"/>
  <c r="I37" i="44"/>
  <c r="K18" i="44"/>
  <c r="K42" i="44"/>
  <c r="G43" i="44"/>
  <c r="H43" i="44" s="1"/>
  <c r="K43" i="44" s="1"/>
  <c r="K26" i="44"/>
  <c r="I45" i="44"/>
  <c r="K45" i="44" s="1"/>
  <c r="K31" i="44"/>
  <c r="I49" i="44"/>
  <c r="G45" i="44"/>
  <c r="H45" i="44" s="1"/>
  <c r="K5" i="44"/>
  <c r="K10" i="44"/>
  <c r="K25" i="44"/>
  <c r="K48" i="44"/>
  <c r="G49" i="44"/>
  <c r="H49" i="44" s="1"/>
  <c r="K49" i="44" s="1"/>
  <c r="K11" i="44"/>
  <c r="K32" i="44"/>
  <c r="K39" i="44"/>
  <c r="K51" i="44"/>
  <c r="K46" i="44"/>
  <c r="F53" i="44"/>
  <c r="K40" i="44"/>
  <c r="K41" i="44"/>
  <c r="K38" i="44"/>
  <c r="G37" i="44"/>
  <c r="H37" i="44" s="1"/>
  <c r="D56" i="18"/>
  <c r="B14" i="45"/>
  <c r="D16" i="45" s="1"/>
  <c r="K47" i="44" l="1"/>
  <c r="AN10" i="44" s="1"/>
  <c r="AO10" i="44" s="1"/>
  <c r="AP10" i="44" s="1"/>
  <c r="T10" i="9" s="1"/>
  <c r="AK10" i="9" s="1"/>
  <c r="AN6" i="44"/>
  <c r="AO6" i="44" s="1"/>
  <c r="AN9" i="44"/>
  <c r="AO9" i="44" s="1"/>
  <c r="K34" i="44"/>
  <c r="K53" i="44" s="1"/>
  <c r="AM7" i="44"/>
  <c r="K37" i="44"/>
  <c r="H54" i="44"/>
  <c r="H55" i="44" s="1"/>
  <c r="I53" i="44"/>
  <c r="K54" i="44" l="1"/>
  <c r="K55" i="44" s="1"/>
  <c r="K56" i="44" s="1"/>
  <c r="C39" i="18" s="1"/>
  <c r="AN7" i="44"/>
  <c r="AO7" i="44" s="1"/>
  <c r="AP7" i="44" s="1"/>
  <c r="T9" i="9" s="1"/>
  <c r="AK9" i="9" s="1"/>
  <c r="AK11" i="9" s="1"/>
  <c r="AK15" i="9" s="1"/>
  <c r="H58" i="44" l="1"/>
  <c r="I56" i="44"/>
  <c r="D39" i="18" s="1"/>
  <c r="I54" i="44"/>
</calcChain>
</file>

<file path=xl/sharedStrings.xml><?xml version="1.0" encoding="utf-8"?>
<sst xmlns="http://schemas.openxmlformats.org/spreadsheetml/2006/main" count="1438" uniqueCount="949">
  <si>
    <t>Informazioni anagrafiche</t>
  </si>
  <si>
    <t>1.2  Natura Giuridica:</t>
  </si>
  <si>
    <t>Fax:</t>
  </si>
  <si>
    <t>Cellulare:</t>
  </si>
  <si>
    <t>Email:</t>
  </si>
  <si>
    <t>I dati forniti vengono trattati in modo riservato come previsto dal Decreto legislativo n. 196/2003.</t>
  </si>
  <si>
    <t>TOTALE</t>
  </si>
  <si>
    <t>N°</t>
  </si>
  <si>
    <t>Codice</t>
  </si>
  <si>
    <t>Altro (specificare)</t>
  </si>
  <si>
    <t>1 CV = 0,7355 kW</t>
  </si>
  <si>
    <t>1 kW = 1,3596 CV</t>
  </si>
  <si>
    <t>F1</t>
  </si>
  <si>
    <t>F2</t>
  </si>
  <si>
    <t>Supporto agli investimenti nelle aziende agricole</t>
  </si>
  <si>
    <t>PEC:</t>
  </si>
  <si>
    <t>1.1b  Nome azienda:</t>
  </si>
  <si>
    <t>D01</t>
  </si>
  <si>
    <t>D02</t>
  </si>
  <si>
    <t>Frumento duro</t>
  </si>
  <si>
    <t>D03</t>
  </si>
  <si>
    <t>Segale</t>
  </si>
  <si>
    <t>D04</t>
  </si>
  <si>
    <t>Orzo</t>
  </si>
  <si>
    <t>D05</t>
  </si>
  <si>
    <t>Avena</t>
  </si>
  <si>
    <t>D06</t>
  </si>
  <si>
    <t>Mais</t>
  </si>
  <si>
    <t>D07</t>
  </si>
  <si>
    <t>Riso</t>
  </si>
  <si>
    <t>D08</t>
  </si>
  <si>
    <t>Altri cereali da granella (sorgo, miglio, panico, farro, ecc.)</t>
  </si>
  <si>
    <t>D10</t>
  </si>
  <si>
    <t>Patate (comprese le patate primaticce e da semina)</t>
  </si>
  <si>
    <t>D11</t>
  </si>
  <si>
    <t>D12</t>
  </si>
  <si>
    <t>D23</t>
  </si>
  <si>
    <t>Tabacco</t>
  </si>
  <si>
    <t>D24</t>
  </si>
  <si>
    <t>Luppolo</t>
  </si>
  <si>
    <t>D26</t>
  </si>
  <si>
    <t>Colza e ravizzone</t>
  </si>
  <si>
    <t>D27</t>
  </si>
  <si>
    <t>Girasole</t>
  </si>
  <si>
    <t>D28</t>
  </si>
  <si>
    <t>Soia</t>
  </si>
  <si>
    <t>D29</t>
  </si>
  <si>
    <t>D30</t>
  </si>
  <si>
    <t>Altre oleaginose erbacee</t>
  </si>
  <si>
    <t>D31</t>
  </si>
  <si>
    <t>D32</t>
  </si>
  <si>
    <t>Canapa</t>
  </si>
  <si>
    <t>D33</t>
  </si>
  <si>
    <t>Altre colture tessili</t>
  </si>
  <si>
    <t>D34</t>
  </si>
  <si>
    <t>D35</t>
  </si>
  <si>
    <t>Altre piante industriali</t>
  </si>
  <si>
    <t>D14A</t>
  </si>
  <si>
    <t>D14B</t>
  </si>
  <si>
    <t>D15</t>
  </si>
  <si>
    <t>D16</t>
  </si>
  <si>
    <t>D17</t>
  </si>
  <si>
    <t>D18A</t>
  </si>
  <si>
    <t>D18C</t>
  </si>
  <si>
    <t>Erbaio di mais da foraggio</t>
  </si>
  <si>
    <t>D18D</t>
  </si>
  <si>
    <t>Erbaio di leguminose da foraggio</t>
  </si>
  <si>
    <t>D18B</t>
  </si>
  <si>
    <t>D19</t>
  </si>
  <si>
    <t>D20</t>
  </si>
  <si>
    <t>Altri colture per seminativi (compresi affitti sotto l’anno)</t>
  </si>
  <si>
    <t>D21</t>
  </si>
  <si>
    <t>Terreni a riposo senza aiuto</t>
  </si>
  <si>
    <t>F01</t>
  </si>
  <si>
    <t>Prati permanenti e pascoli</t>
  </si>
  <si>
    <t>F02</t>
  </si>
  <si>
    <t>Pascoli magri</t>
  </si>
  <si>
    <t>G01A</t>
  </si>
  <si>
    <t>G01B</t>
  </si>
  <si>
    <t>G01D</t>
  </si>
  <si>
    <t>Piccoli frutti</t>
  </si>
  <si>
    <t>G01C</t>
  </si>
  <si>
    <t>G02</t>
  </si>
  <si>
    <t>Agrumeti</t>
  </si>
  <si>
    <t>G03A</t>
  </si>
  <si>
    <t>G03B</t>
  </si>
  <si>
    <t>G04A</t>
  </si>
  <si>
    <t>G04B</t>
  </si>
  <si>
    <t>G04C</t>
  </si>
  <si>
    <t>G04D</t>
  </si>
  <si>
    <t>G05</t>
  </si>
  <si>
    <t>G06</t>
  </si>
  <si>
    <t>Altre colture permanenti</t>
  </si>
  <si>
    <t>G07</t>
  </si>
  <si>
    <t>I02</t>
  </si>
  <si>
    <t>J01</t>
  </si>
  <si>
    <t>J02</t>
  </si>
  <si>
    <t>J03</t>
  </si>
  <si>
    <t>Bovini maschi da 1 a meno di 2 anni</t>
  </si>
  <si>
    <t>J04</t>
  </si>
  <si>
    <t>Bovini femmine da 1 a meno di 2 anni</t>
  </si>
  <si>
    <t>J05</t>
  </si>
  <si>
    <t>J06</t>
  </si>
  <si>
    <t>Giovenche di 2 anni e più</t>
  </si>
  <si>
    <t>J07</t>
  </si>
  <si>
    <t>J08</t>
  </si>
  <si>
    <t>Altre vacche (vacche nutrici, vacche da riforma)</t>
  </si>
  <si>
    <t>J09A</t>
  </si>
  <si>
    <t>Pecore</t>
  </si>
  <si>
    <t>J09B</t>
  </si>
  <si>
    <t>J10A</t>
  </si>
  <si>
    <t>Capre</t>
  </si>
  <si>
    <t>J10B</t>
  </si>
  <si>
    <t>J11</t>
  </si>
  <si>
    <t>J12</t>
  </si>
  <si>
    <t>J13</t>
  </si>
  <si>
    <t>J14</t>
  </si>
  <si>
    <t>J15</t>
  </si>
  <si>
    <t>J16A</t>
  </si>
  <si>
    <t>Tacchini</t>
  </si>
  <si>
    <t>J16B</t>
  </si>
  <si>
    <t>J16C</t>
  </si>
  <si>
    <t>Struzzi</t>
  </si>
  <si>
    <t>J16D</t>
  </si>
  <si>
    <t>Altro pollame (faraone, ecc.)</t>
  </si>
  <si>
    <t>J17</t>
  </si>
  <si>
    <t>J18</t>
  </si>
  <si>
    <t>Api</t>
  </si>
  <si>
    <t>Zona svantaggiata</t>
  </si>
  <si>
    <t>Comune</t>
  </si>
  <si>
    <t>Sezione</t>
  </si>
  <si>
    <t>Foglio</t>
  </si>
  <si>
    <t>Mappale</t>
  </si>
  <si>
    <t>Sub.</t>
  </si>
  <si>
    <t>Destinazione corrente</t>
  </si>
  <si>
    <t>F3</t>
  </si>
  <si>
    <t>F4</t>
  </si>
  <si>
    <t>F5</t>
  </si>
  <si>
    <t>Destinazione prevista</t>
  </si>
  <si>
    <t>Marca</t>
  </si>
  <si>
    <t>Modello</t>
  </si>
  <si>
    <t>Tipologia di spesa</t>
  </si>
  <si>
    <t>investimento previsto</t>
  </si>
  <si>
    <t>Coeff.</t>
  </si>
  <si>
    <t>rata di reintegrazione</t>
  </si>
  <si>
    <t>MIS</t>
  </si>
  <si>
    <t>Domanda PSR N°</t>
  </si>
  <si>
    <t>Totale rata reintegrazione annua PSR</t>
  </si>
  <si>
    <t>40% della (PST + PAC) (importo massimo per il reintegro degli investimenti)</t>
  </si>
  <si>
    <t xml:space="preserve">Produzioni Standard Totale (PST) aziendale annuale a fine investimento </t>
  </si>
  <si>
    <t>S1</t>
  </si>
  <si>
    <t>S2</t>
  </si>
  <si>
    <t>S3</t>
  </si>
  <si>
    <t>S4</t>
  </si>
  <si>
    <t>S5</t>
  </si>
  <si>
    <t>S6</t>
  </si>
  <si>
    <t>S7</t>
  </si>
  <si>
    <t>o Business Plan</t>
  </si>
  <si>
    <t>1.   DATI IDENTIFICATIVI DEL RICHIEDENTE</t>
  </si>
  <si>
    <t xml:space="preserve"> (devono essere i medesimi della domanda di sostegno e del fascicolo aziendale collegati)</t>
  </si>
  <si>
    <t>1.1a  Cognome Nome</t>
  </si>
  <si>
    <t>Il/La sottoscritto/a</t>
  </si>
  <si>
    <t>nella qualità di</t>
  </si>
  <si>
    <t>1.6 l'azienda dispone di un proprio sito web all'indirizzo URL</t>
  </si>
  <si>
    <t>SOTTOMISURA 4.1</t>
  </si>
  <si>
    <t>Trasformazione aziendale di prodotti agricoli</t>
  </si>
  <si>
    <t>Prodotto/i ottenuto/i</t>
  </si>
  <si>
    <t>TRASFORMAZIONE E COMMERCIALIZZAZIONE</t>
  </si>
  <si>
    <t>Investimenti - Prestazioni e sostenibilità globale dell'azienda</t>
  </si>
  <si>
    <t>Importo annuale</t>
  </si>
  <si>
    <t>S8</t>
  </si>
  <si>
    <t>S9</t>
  </si>
  <si>
    <t>S10</t>
  </si>
  <si>
    <t>S11</t>
  </si>
  <si>
    <t>S12</t>
  </si>
  <si>
    <t>S13</t>
  </si>
  <si>
    <t>ESITO SOSTENIBILITA' FINANZIARIA ED ECONOMICA</t>
  </si>
  <si>
    <t xml:space="preserve">Produzioni Standard Totale (PST) e premi e contributi PAC annuali </t>
  </si>
  <si>
    <t>S14</t>
  </si>
  <si>
    <t>S15</t>
  </si>
  <si>
    <t>S16</t>
  </si>
  <si>
    <t>L'azienda ha l'obiettivo di ridurre consumi energetici di almeno il 10%</t>
  </si>
  <si>
    <t>L'azienda ha l'obiettivo di ridurre consumi idrici di almeno il 10%</t>
  </si>
  <si>
    <t>L'azienda ha l'obiettivo di ridurre le emissioni di almeno il 10%</t>
  </si>
  <si>
    <t>COLONNA CALCOLO</t>
  </si>
  <si>
    <t>+10% zone soggette a vincoli naturali o altri vincoli</t>
  </si>
  <si>
    <t>opzione attivata per imprese condotte, al momento di presentazione della domanda di sostegno, da agricoltori di età non superiore a 40 anni che si sono insediati da meno di 5 anni - conformemente alle prescrizioni di cui alla sottomisura 6.1 del presente periodo di programmazione o alla misura 112 del periodo di programmazione 2007-2013 - così come definiti all'articolo 2§1(n) del Reg. (UE) n° 1305/2013</t>
  </si>
  <si>
    <t>Imprese operanti in aree rurali di tipo D</t>
  </si>
  <si>
    <t>Criteri di selezione - Autovalutazione</t>
  </si>
  <si>
    <t>Investimenti destinati a ridurre l’impatto agricolo nelle ZVN</t>
  </si>
  <si>
    <t>RELAZIONE DESCRITTIVA A CORREDO DEL PAS</t>
  </si>
  <si>
    <t>2. COLTURE E ALLEVAMENTI - PRODUZIONE STANDARD (P.S.) ATTUALE E DA PROGETTO</t>
  </si>
  <si>
    <t>3. VERIFICA PRODUZIONE STANDARD MINIMA</t>
  </si>
  <si>
    <t>4. TRASFORMAZIONE E COMMERCIALIZZAZIONE</t>
  </si>
  <si>
    <t>7.   ARTICOLAZIONE DEGLI INVESTIMENTI</t>
  </si>
  <si>
    <t>9.   INTERVENTI DI VALENZA AMBIENTALE</t>
  </si>
  <si>
    <t>OBIETTIVI DELL'AZIENDA</t>
  </si>
  <si>
    <t>… specificare quali sono gli obiettivi che l'azienda si è posta in termini economici e ambientali e come intende valutare l'incremento delle performance</t>
  </si>
  <si>
    <t>Tipologia di entrate</t>
  </si>
  <si>
    <t>11.1  Sostenibilità finanziaria ed economica degli investimenti</t>
  </si>
  <si>
    <t>11.2  Incremento delle prestazioni aziendali in termini economici o ambientali</t>
  </si>
  <si>
    <t>11.   VALUTAZIONE DELLE PRESTAZIONI E SOSTENIBILITA' GLOBALE DELL'AZIENDA</t>
  </si>
  <si>
    <t>… specificare come si è giunti a definire gli importi inseriti in tabella</t>
  </si>
  <si>
    <t>L'azienda ha l'obiettivo di aderire a regimi di qualità certificata di valenza ambientale</t>
  </si>
  <si>
    <t>L'azienda ha l'obiettivo di ridurre i costi di produzione di almeno il 10%:</t>
  </si>
  <si>
    <t>12.   PUNTEGGIO IN BASE AI CRITERI DI SELEZIONE</t>
  </si>
  <si>
    <t>campi gialli</t>
  </si>
  <si>
    <t>campi azzurri</t>
  </si>
  <si>
    <t>TC1</t>
  </si>
  <si>
    <t>TC2</t>
  </si>
  <si>
    <t>TC3</t>
  </si>
  <si>
    <t>TC4</t>
  </si>
  <si>
    <t>TC5</t>
  </si>
  <si>
    <t>TC6</t>
  </si>
  <si>
    <t>TC7</t>
  </si>
  <si>
    <t>F6</t>
  </si>
  <si>
    <t>F7</t>
  </si>
  <si>
    <t>F8</t>
  </si>
  <si>
    <t>F9</t>
  </si>
  <si>
    <t>F10</t>
  </si>
  <si>
    <t>I lavori da effettuare in economia saranno:</t>
  </si>
  <si>
    <t>Cognome Nome</t>
  </si>
  <si>
    <t>Codice Fiscale</t>
  </si>
  <si>
    <t>Le persone che presteranno manodopera per tali lavori sono:</t>
  </si>
  <si>
    <t>… descrivere le tipologie di lavori riferite al computo metrico allegato</t>
  </si>
  <si>
    <t>Il richiedente DICHIARA che</t>
  </si>
  <si>
    <t>Le opere da realizzare sono compatibili con le capacità fisiche e professionali, con le strutture e i mezzi tecnici in dotazione all'azienda</t>
  </si>
  <si>
    <t>8.   CRONOPROGRAMMA E LAVORI IN ECONOMIA</t>
  </si>
  <si>
    <t>TOTALE SUPERFICIE</t>
  </si>
  <si>
    <t>MA1</t>
  </si>
  <si>
    <t>MA2</t>
  </si>
  <si>
    <t>MA3</t>
  </si>
  <si>
    <t>MA4</t>
  </si>
  <si>
    <t>MA5</t>
  </si>
  <si>
    <t>MA6</t>
  </si>
  <si>
    <t>MA7</t>
  </si>
  <si>
    <t>MA8</t>
  </si>
  <si>
    <t>MA9</t>
  </si>
  <si>
    <t>MA10</t>
  </si>
  <si>
    <t>T1</t>
  </si>
  <si>
    <t>T2</t>
  </si>
  <si>
    <t>T3</t>
  </si>
  <si>
    <t>T4</t>
  </si>
  <si>
    <t xml:space="preserve">L'importo delle lavorazioni con prestazione di lavoro volontario non retribuito ammontano ad € </t>
  </si>
  <si>
    <t xml:space="preserve">alcuni campi formula prendono colore </t>
  </si>
  <si>
    <t xml:space="preserve">rosso </t>
  </si>
  <si>
    <t xml:space="preserve">o </t>
  </si>
  <si>
    <t>verde</t>
  </si>
  <si>
    <t>TC8</t>
  </si>
  <si>
    <t>TC9</t>
  </si>
  <si>
    <t>TC10</t>
  </si>
  <si>
    <t>firma</t>
  </si>
  <si>
    <t>Anno acquisto</t>
  </si>
  <si>
    <t>-  si possano valutare gli obiettivi che l'azienda si pone e le modalità con cui intende raggiungerli, nonché gli impegni derivanti;</t>
  </si>
  <si>
    <t>a seconda che l'esito sia rispettivamente negativo o positivo</t>
  </si>
  <si>
    <t>… specificare eventuali altre coltivazioni ed altri allevamenti e relativa valutazione della produzione standard non riconducibile alle tabelle INEA, gistificare eventuali difformità o casi particolari</t>
  </si>
  <si>
    <t>COME DA TABELLA DEL PAS</t>
  </si>
  <si>
    <t xml:space="preserve"> … specificare come, fornendo valori comparabili ante e post intervento e le modalità di realizzazione, giustificando anche gli importi inseriti in tabella</t>
  </si>
  <si>
    <t>LAVORI IN ECONOMIA: … fornire indicazioni che dimostrino l'idoneità ad effettuare tali lavori se previsti, anche tenuto conto della loro entità rapportata alla manodopera presente</t>
  </si>
  <si>
    <t>Descrizione attività</t>
  </si>
  <si>
    <t>Dettaglio settore (vedere sotto)</t>
  </si>
  <si>
    <t>T5</t>
  </si>
  <si>
    <t>T6</t>
  </si>
  <si>
    <t>T7</t>
  </si>
  <si>
    <t>T8</t>
  </si>
  <si>
    <t>T9</t>
  </si>
  <si>
    <t>T10</t>
  </si>
  <si>
    <t>LIG1</t>
  </si>
  <si>
    <t>LIG2</t>
  </si>
  <si>
    <t>LIG3</t>
  </si>
  <si>
    <t>Sup. da recuperare (ha)</t>
  </si>
  <si>
    <t>Sub</t>
  </si>
  <si>
    <t>Il recupero dei terreni ad uso agricolo presuppone la disponibilità degli idonei titoli autorizzativi ai sensi delle leggi vigenti.</t>
  </si>
  <si>
    <t>6.   INTERVENTI E VARIAZIONI SU FABBRICATI E MEZZI DI PRODUZIONE</t>
  </si>
  <si>
    <t>La consistenza dei fabbricati deve essere in linea con quanto indicato sul Fascicolo Aziendale e sulla Domanda di sostegno per quanto non qui riportato, per gli importi del valore stimato si rimanda alla relazione ed agli allegati.</t>
  </si>
  <si>
    <t>Selezionare dal menù a tendina</t>
  </si>
  <si>
    <t>ANTE</t>
  </si>
  <si>
    <t>POST</t>
  </si>
  <si>
    <t>a)</t>
  </si>
  <si>
    <t>b)</t>
  </si>
  <si>
    <t>c)</t>
  </si>
  <si>
    <t>d)</t>
  </si>
  <si>
    <t>Descrizione degli investimenti - Quadro Generale</t>
  </si>
  <si>
    <t>Premi e contributi annuali PAC o per misure PSR a superficie ed a capo</t>
  </si>
  <si>
    <t>Specificare tipo di premio o contributo, fornendo gli opportuni riferimenti necessari alle verifiche istruttorie ……</t>
  </si>
  <si>
    <t>Il richiedente DICHIARA che tutti gli interventi previsti sono immediatamente eseguibili, dotati quindi di tutte le necessarie autorizzazioni, concessioni, permessi, preventivi, eccetera, ai sensi della normativa applicabile</t>
  </si>
  <si>
    <t>Basilico in serra</t>
  </si>
  <si>
    <t>Basilico in orto industriale</t>
  </si>
  <si>
    <t>LIG4</t>
  </si>
  <si>
    <t>Trasformazione in formaggio del latte vaccino  in azienda</t>
  </si>
  <si>
    <t>e)</t>
  </si>
  <si>
    <t>f)</t>
  </si>
  <si>
    <t>g)</t>
  </si>
  <si>
    <t>Data</t>
  </si>
  <si>
    <t>Luogo</t>
  </si>
  <si>
    <t xml:space="preserve">… specificare se presenti casi particolari </t>
  </si>
  <si>
    <t>Non sono ammessi interventi di mera sostituzione come definiti sul bando della sottomisura 4.1 e cap 8 del PSR.</t>
  </si>
  <si>
    <t>LIGA</t>
  </si>
  <si>
    <t>I prodotti da trasformare e quelli ottenuti dalla trasformazione devono essere necessariamente quelli previsti nell'Allegato I del Trattato di Funzionamento dell'Unione Europea (TFUE) pena la non ammissibilità al sostegno dei relativi interventi.</t>
  </si>
  <si>
    <t xml:space="preserve">% sul totale del  prodotto </t>
  </si>
  <si>
    <t>es. DOP, IGP</t>
  </si>
  <si>
    <t>es. vino</t>
  </si>
  <si>
    <t>Destinazione effettiva corrente</t>
  </si>
  <si>
    <t>6.2  Macchine ed attrezzi (solo quelli oggetto di acquisto, se simili o comparabili a quelli già presenti in azienda, per verificare la sostituzione)</t>
  </si>
  <si>
    <t>es. laboratorio</t>
  </si>
  <si>
    <t>es. deposito</t>
  </si>
  <si>
    <t>es. ristrutturazione</t>
  </si>
  <si>
    <t>… specificare le attività di trasformazione, confezionamento e commercializzazione svolte ed i prodotti coinvolti, indicare in che maniera ed in che misura l'azienda colloca o intende collocare i suoi prodotti sul mercato fornendo dati misurabili e verificabili</t>
  </si>
  <si>
    <t>… specificare e allegare documentazione (foto aeree o foto panoramiche, etc) attestante la mancata coltivazione dei terreni nei cinque anni precedenti e dichiarare se presenti idonei titoli autorizzativi (es. aree Natura 2000) o se si ricorre a comunicazioni obbligatorie (es ex L.R. 4/1999)</t>
  </si>
  <si>
    <t>… specificare le valutazioni in merito agli interventi su fabbricati, richiamando ed allegando le relazioni e perizie tecniche necessarie per la valutazione del valore degli immobili e del costo di ristrutturazione e/o costruzione, ai sensi del bando della mis. 4.1. Specificare le implicazioni in caso di rilocalizzazione, dismissione, sostituzione degli immobili.</t>
  </si>
  <si>
    <t>Specifiche sostituzione</t>
  </si>
  <si>
    <t>Trasformazione aziendale di prodotti del sottobosco</t>
  </si>
  <si>
    <t>Tipo macchina/attrezzatura</t>
  </si>
  <si>
    <t>La consistenza di macchine ed attrezzature ad inizio piano deve essere in linea con quanto indicato sul Fascicolo Aziendale per quanto non qui riportato.</t>
  </si>
  <si>
    <t>che utilizzerà per la pubblicità al sostegno ricevuto</t>
  </si>
  <si>
    <t>Oliveti per olive da olio DOP - COMPRENDE TRASFORMAZIONE</t>
  </si>
  <si>
    <t>Oliveti per olive da olio BIO - COMPRENDE TRASFORMAZIONE</t>
  </si>
  <si>
    <t>Trasformazione aziendale di prodotti zootecnici</t>
  </si>
  <si>
    <t xml:space="preserve">Per evidenziare che  tali attività in azienda sussistono, sono incrementete o inserite ex novo, si raccomanda di compilare i relativi campi. Le voci relative a Vigneti, Oliveti e Trasformazione del latte vaccino nella tabella della Produzione Standard al punto 2 già conglobano la trasformazione dei prodotti in vino, olio e formaggio, ma vanno anche qui dettagliati. </t>
  </si>
  <si>
    <t>Commercializzaz. diretta di prodotti fuori azienda</t>
  </si>
  <si>
    <t>Commercializzaz. diretta di prodotti in azienda</t>
  </si>
  <si>
    <t>Conto lavorazione c/o altre aziende ma vendita diretta</t>
  </si>
  <si>
    <t>Conferimento ad altra azienda per trasformazione</t>
  </si>
  <si>
    <t>Sup.  catastale tot (ha)</t>
  </si>
  <si>
    <t>es. tare o bosco</t>
  </si>
  <si>
    <t>Intervento previsto (ristrutturazione, costruzione, rilocalizzazione, acquisto, dismissione, etc)</t>
  </si>
  <si>
    <t>STIMA DEL PESO % DELLE ATTIVITA'</t>
  </si>
  <si>
    <t>Capacità prod. attuale</t>
  </si>
  <si>
    <t>Capacità prod.attesa</t>
  </si>
  <si>
    <t>Spese generali e tecniche</t>
  </si>
  <si>
    <t xml:space="preserve">totale investimenti per fabbricati ed opere fisse </t>
  </si>
  <si>
    <t xml:space="preserve">totale investimenti per macchinari ed attrezzature o altro </t>
  </si>
  <si>
    <t>LIG5</t>
  </si>
  <si>
    <t>Zafferano</t>
  </si>
  <si>
    <t>LIGB</t>
  </si>
  <si>
    <t>Elicicoltura</t>
  </si>
  <si>
    <t>PRODUZIONE STANDARD</t>
  </si>
  <si>
    <t>REQUISITI AZIENDALI</t>
  </si>
  <si>
    <t>IC1924</t>
  </si>
  <si>
    <t>IC3170</t>
  </si>
  <si>
    <t>Versione 2022</t>
  </si>
  <si>
    <t>campi celesti</t>
  </si>
  <si>
    <t>utilizzare le opzioni del menù a tendina</t>
  </si>
  <si>
    <r>
      <rPr>
        <b/>
        <sz val="18"/>
        <rFont val="Arial"/>
        <family val="2"/>
      </rPr>
      <t>REGOLAMENTO (CE) N. 1305/2013</t>
    </r>
    <r>
      <rPr>
        <b/>
        <sz val="28"/>
        <rFont val="Arial"/>
        <family val="2"/>
      </rPr>
      <t xml:space="preserve"> </t>
    </r>
  </si>
  <si>
    <t>istruzioni di compilazione:</t>
  </si>
  <si>
    <t>Una copia del PAS rimane all’agricoltore allegata alla relativa domanda</t>
  </si>
  <si>
    <t>Il piano aziendale è valido se compilato in tutti i campi obbligatori</t>
  </si>
  <si>
    <t>che</t>
  </si>
  <si>
    <t>agricoltore di età non superiore a 40 anni insediato da meno di 5 anni - conformemente alle prescrizioni di cui alla sottomisura 6.1  del presente periodo di programmazione o alla misura 112 del periodo di programmazione 2007-2013 così come definiti all'art 2  comma 1 lettera n del Reg (UE) n° 1305/2013.</t>
  </si>
  <si>
    <r>
      <rPr>
        <b/>
        <sz val="48"/>
        <rFont val="Arial"/>
        <family val="2"/>
      </rPr>
      <t>P</t>
    </r>
    <r>
      <rPr>
        <b/>
        <sz val="28"/>
        <rFont val="Arial"/>
        <family val="2"/>
      </rPr>
      <t>IANO</t>
    </r>
    <r>
      <rPr>
        <b/>
        <sz val="40"/>
        <rFont val="Arial"/>
        <family val="2"/>
      </rPr>
      <t xml:space="preserve"> </t>
    </r>
    <r>
      <rPr>
        <b/>
        <sz val="48"/>
        <rFont val="Arial"/>
        <family val="2"/>
      </rPr>
      <t>A</t>
    </r>
    <r>
      <rPr>
        <b/>
        <sz val="28"/>
        <rFont val="Arial"/>
        <family val="2"/>
      </rPr>
      <t>ZIENDALE</t>
    </r>
    <r>
      <rPr>
        <b/>
        <sz val="40"/>
        <rFont val="Arial"/>
        <family val="2"/>
      </rPr>
      <t xml:space="preserve"> </t>
    </r>
    <r>
      <rPr>
        <b/>
        <sz val="28"/>
        <rFont val="Arial"/>
        <family val="2"/>
      </rPr>
      <t>DI</t>
    </r>
    <r>
      <rPr>
        <b/>
        <sz val="48"/>
        <rFont val="Arial"/>
        <family val="2"/>
      </rPr>
      <t xml:space="preserve"> S</t>
    </r>
    <r>
      <rPr>
        <b/>
        <sz val="28"/>
        <rFont val="Arial"/>
        <family val="2"/>
      </rPr>
      <t>VILUPPO (PAS)</t>
    </r>
  </si>
  <si>
    <t>p.iva</t>
  </si>
  <si>
    <t>1.3  COD FISC</t>
  </si>
  <si>
    <t>L'impresa è condotta da</t>
  </si>
  <si>
    <t>selezionare l'opzione scelta con una X</t>
  </si>
  <si>
    <t>X</t>
  </si>
  <si>
    <t xml:space="preserve">della OCM </t>
  </si>
  <si>
    <t>DICHIARA che i dati di seguito riportati sono aderenti alla realtà e:</t>
  </si>
  <si>
    <t>aderente ad OP (organizzazione di produttori)</t>
  </si>
  <si>
    <t>- Il quadro aziendale descitto nel PAS fa riferimento alla consistenza del Fascicolo Aziendale al momento della presentazione della domanda mentre la situazione a fine piano è quella prevista secondo le valutazioni attuali; quest'ultima è pertanto oggetto di impegno da parte del beneficiaio, salvo variante motivata.</t>
  </si>
  <si>
    <t>Il sottoscritto precisa di seguito i contatti dove è reperibile per le verifiche istruttorie e i sopralluoghi:</t>
  </si>
  <si>
    <t>richiedente</t>
  </si>
  <si>
    <t>IC3176</t>
  </si>
  <si>
    <t xml:space="preserve">SITUAZIONE INIZIALE </t>
  </si>
  <si>
    <t>riferimento fascicolo Agea n.</t>
  </si>
  <si>
    <t>del</t>
  </si>
  <si>
    <t>n ord</t>
  </si>
  <si>
    <t>cod Inea</t>
  </si>
  <si>
    <t>descrizione coltura o attività di allevamento</t>
  </si>
  <si>
    <t>u mis</t>
  </si>
  <si>
    <t>sede aziendale</t>
  </si>
  <si>
    <t>ps minima</t>
  </si>
  <si>
    <t>Zona NON svantaggiata</t>
  </si>
  <si>
    <t>VERIFICA PRODUZIONE STANDARD MINIMA PER ACCESSO ALLA MISURA</t>
  </si>
  <si>
    <t>Frumento tenero e spelta</t>
  </si>
  <si>
    <t>EUR_per_ha</t>
  </si>
  <si>
    <t>Legumonose da granella (piselli, fave e favette, lupini dolci)</t>
  </si>
  <si>
    <t>D09A</t>
  </si>
  <si>
    <t>Legumonose da granella eslusi piselli, fave e favette, lupini dolci</t>
  </si>
  <si>
    <t>D09B</t>
  </si>
  <si>
    <t>Barbabietola da zucchero</t>
  </si>
  <si>
    <t>Piante sarchiate foraggere</t>
  </si>
  <si>
    <t>Cotone</t>
  </si>
  <si>
    <t>D25</t>
  </si>
  <si>
    <t>Lino da olio</t>
  </si>
  <si>
    <t>Lino da fibra</t>
  </si>
  <si>
    <t>Piante aromatiche, medicinali e da condimento</t>
  </si>
  <si>
    <t>Orticole - all'aperto - in pieno campo</t>
  </si>
  <si>
    <t>Orticole - all'aperto - in orto industriale</t>
  </si>
  <si>
    <t>Orticole - in serra</t>
  </si>
  <si>
    <t>Fiori e piante ornamentali - all'aperto</t>
  </si>
  <si>
    <t>Fiori e piante ornamentali - in serra</t>
  </si>
  <si>
    <t>Semi e piantine seminativi</t>
  </si>
  <si>
    <t>Frutteti - di origine temperata</t>
  </si>
  <si>
    <t>Frutteti - di origine sub-tropicale</t>
  </si>
  <si>
    <t>Frutteti - frutta a guscio</t>
  </si>
  <si>
    <t>Oliveti - per olive da tavola</t>
  </si>
  <si>
    <t>Oliveti - per olive da olio (olio)</t>
  </si>
  <si>
    <t>Vigneti - per uva da vino di qualità (vino)</t>
  </si>
  <si>
    <t>Vigneti - per uva da vino comune (vino)</t>
  </si>
  <si>
    <t>Vigneti - per uva da tavola</t>
  </si>
  <si>
    <t>Uva passa</t>
  </si>
  <si>
    <t>Vivai</t>
  </si>
  <si>
    <t>Colture permanenti in serra (Frutteti - di or.temp.)</t>
  </si>
  <si>
    <t>Funghi coltivati sotto copertura (100 mq) - 7,2 raccolti</t>
  </si>
  <si>
    <t>EUR_per_100_m2</t>
  </si>
  <si>
    <t>Equini</t>
  </si>
  <si>
    <t>EUR_per_capo</t>
  </si>
  <si>
    <t>Bovini maschi e femmine meno di 1 anno</t>
  </si>
  <si>
    <t>Bovini maschii d 2 anni e più</t>
  </si>
  <si>
    <t>Vacche da latte</t>
  </si>
  <si>
    <t>Ovini - altri (arienti e agnelli)</t>
  </si>
  <si>
    <t>Caprini - altri</t>
  </si>
  <si>
    <t>Suini - lattonzoli &lt; 20 Kg</t>
  </si>
  <si>
    <t>Suini - scrofe da riproduzione &gt; 50 Kg</t>
  </si>
  <si>
    <t>Suini - altri (verri e suini da ingrasso &gt; 20 Kg)</t>
  </si>
  <si>
    <t>Polli da carne (broilers)</t>
  </si>
  <si>
    <t>EUR_per_100_capi</t>
  </si>
  <si>
    <t>Galline ovaiole</t>
  </si>
  <si>
    <t>Anatre e oche</t>
  </si>
  <si>
    <t>Conigli - fattrici</t>
  </si>
  <si>
    <t>EUR_per_alveare</t>
  </si>
  <si>
    <t>Altra colt. o allev. (allegare analisi della Prod Standard proposta)</t>
  </si>
  <si>
    <t>di aver costituito e aggiornato il fascicolo aziendale Agea, scheda di validazione n.</t>
  </si>
  <si>
    <t>cod</t>
  </si>
  <si>
    <t>ARTICOLAZIONE DEGLI INVESTIMENTI</t>
  </si>
  <si>
    <t>descrizione intervento</t>
  </si>
  <si>
    <t>rif voce di costo</t>
  </si>
  <si>
    <t>% contrib</t>
  </si>
  <si>
    <t>FA 4B 1</t>
  </si>
  <si>
    <t>miglioramento di serre e strutture fisse di analoga funzione con l’introduzione di controllo e regolazione dei fattori ambientali (umidità, temperatura, illuminazione), aperture insect-proof e altri impianti ed attrezzature atti a ridurre l’incidenza di insetti dannosi e malattie fungine/batteriche e di conseguenza ridurre l’impiego di fitofarmaci;</t>
  </si>
  <si>
    <t>FA 4B 2</t>
  </si>
  <si>
    <t>acquisto di macchine irroratrici a basso o ultra basso volume di erogazione in alternativa a irroratrici a volume normale/alto, che consentano rispetto a queste ultime, una riduzione dei volumi erogati di almeno il 50%;</t>
  </si>
  <si>
    <t>FA 4B 3</t>
  </si>
  <si>
    <t>acquisto di macchine per la disinfezione del terreno con mezzi fisici (calore);</t>
  </si>
  <si>
    <t>FA 4B 4</t>
  </si>
  <si>
    <t>realizzazione di impianti di coltivazione fuori suolo a ciclo chiuso in alternativa a impianti di coltivazione fuori suolo a ciclo aperto;</t>
  </si>
  <si>
    <t>FA 4B 5</t>
  </si>
  <si>
    <t>realizzazione di impianti e acquisto di attrezzature per il recupero delle acque piovane e per il riuso dell’acqua proveniente da impianti di depurazione aziendali e non aziendali;</t>
  </si>
  <si>
    <t>FA 4C 1</t>
  </si>
  <si>
    <t>realizzazione di impianti per il compostaggio dei sottoprodotti organici aziendali;</t>
  </si>
  <si>
    <t>FA 4C 2</t>
  </si>
  <si>
    <t>acquisto di bio trituratori e analoghe macchine per la triturazione al fine di rendere idonei alla  distribuzione sul terreno e/o al compostaggio di residui di potatura, residui delle coltivazioni, infestanti;</t>
  </si>
  <si>
    <t>FA 4C 3</t>
  </si>
  <si>
    <t>acquisto di macchine invasatrici con dosatore automatico per concimi granulari in alternativa a macchine invasatrici tradizionali.</t>
  </si>
  <si>
    <t>FA 4A, 4B, 4C a</t>
  </si>
  <si>
    <t>recupero di prati degradati mediante decespugliamento, eliminazione delle infestanti, ripristino di danni da fauna selvatica, trasemine e di quant’altro occorrente e correlato a tali operazioni; analogamente ad altri interventi per i quali è previsto il sostegno dalla misura M.4.1.1, il recupero dei prati degradati costituisce un investimento una tantum soggetto alle condizioni di stabilità delle operazioni e va considerato al netto di costi di mantenimento e/o di esercizio</t>
  </si>
  <si>
    <t>FA 4A, 4B, 4C b</t>
  </si>
  <si>
    <t>acquisto di software specifico e/o di brevetti e licenze per la riduzione dei consumi idrici ed energetici, di fitofarmaci, di concimi, per la gestione di reflui, rifiuti ed emissioni</t>
  </si>
  <si>
    <t>riepilogo costo intervento</t>
  </si>
  <si>
    <t>importo max spese tecniche</t>
  </si>
  <si>
    <t>acquisto di macchine irroratrici a basso o ultra basso volume</t>
  </si>
  <si>
    <t>acquisto di macchine per la disinfezione del terreno con mezzi fisici</t>
  </si>
  <si>
    <t xml:space="preserve">acquisto di bio trituratori e macchine analoghe </t>
  </si>
  <si>
    <t xml:space="preserve">acquisto di macchine invasatrici </t>
  </si>
  <si>
    <t>acquisto di software e/o licenze per la riduzione dei consumi</t>
  </si>
  <si>
    <t>totale investimenti</t>
  </si>
  <si>
    <t>totale spese generali e tecniche</t>
  </si>
  <si>
    <t>TOTALE INVESTIMENTI E SPESE TECNICHE</t>
  </si>
  <si>
    <t>TOTALE CONTRIBUTO RICHIESTO</t>
  </si>
  <si>
    <t>b.	acquisto di software specifico e/o di brevetti e licenze per la riduzione dei consumi idrici ed energetici, di fitofarmaci, di concimi, per la gestione di reflui, rifiuti ed emissioni</t>
  </si>
  <si>
    <t>Principi concernenti la fissazione dei criteri di selezione (PSR)</t>
  </si>
  <si>
    <t>Declinazione</t>
  </si>
  <si>
    <t>Imprese condotte, al momento di presentazione della domanda di aiuto, da agricoltori di età non superiore a 40 anni che si sono insediati da meno di 5 anni - conformemente alle prescrizioni di cui alla sottomisura 6.1 del presente periodo di programmazione o alla misura 112 del periodo di programmazione 2007-2013 - così come definiti all'articolo 2§1(n) del Reg. (UE) n° 1305/2013</t>
  </si>
  <si>
    <t>Investimenti che hanno effetto su più di uno dei seguenti fattori ambientali:</t>
  </si>
  <si>
    <t>domanda iniziale</t>
  </si>
  <si>
    <t>domanda di variante</t>
  </si>
  <si>
    <t>FINALITA' :</t>
  </si>
  <si>
    <t>Si forniscono le seguenti indicazioni che meglio specificano quanto indicato nel PAS (seguendo la medesima numerazione) e quanto richiesto dal bando per la presentazione della domanda di sostegno per la sottomisura 4.1.  presentata a nome:</t>
  </si>
  <si>
    <t xml:space="preserve">LOCALIZZAZIONE TRASFORMAZIONE E COMMERCIALIZZAZIONE: </t>
  </si>
  <si>
    <t>…. indicare in che parte dell'azienda vengono svolte le attività e se in coerenza coi requisiti del bando</t>
  </si>
  <si>
    <t>ACCORDI DI FILIERA:</t>
  </si>
  <si>
    <t>… evidenziare la sussistenza di tali accordi fornendo specifici riferimenti</t>
  </si>
  <si>
    <t xml:space="preserve">… specificare l'articolazione degli interventi previsti e come questi si integrino tra di loro </t>
  </si>
  <si>
    <t>… specificare quali siano gli interventi previsti e come questi siano giustificati in base alle previsioni del bando della misura 4.1, anche tenuto conto della qualità tecnica dell'intervento e dell'approvvigionamento di materie prime</t>
  </si>
  <si>
    <t xml:space="preserve">SPECIFICA PER INTERVENTI DI MIGLIORAMENTO SERRE E STRUTTURE FISSE PER IL CONTROLLO E LA REGOLAZIONE DEI FATTORI AMBIENTALI: </t>
  </si>
  <si>
    <t>… specificare quali siano gli interventi previsti e come questi siano giustificati in base alle previsioni del bando della misura 4.1, anche tenuto conto della qualità dell'acqua in termini quantitativi del bacino idrico nel quale l'impianto ricade</t>
  </si>
  <si>
    <t xml:space="preserve">SPECIFICA PER INTERVENTI SU IMPIANTI E ATTREZZATURE PER IL RECUPERO E IL RIUSO DELL'ACQUA: </t>
  </si>
  <si>
    <t xml:space="preserve">SPECIFICA RELATIVA ALLE SPESE TECNICHE: </t>
  </si>
  <si>
    <t>… specificare l'articolazione delle spese tecniche, ovvero quali % si applicano ai diversi interventi/sottointerventi e per quali motivi; nel caso si applichino le maggiorazioni per interventi in area Natura 2000 evidenziare quali interventi onerosi sono necessari per conformarsi a quanto previsto dalle misure di conservazione e alla normativa in materia</t>
  </si>
  <si>
    <t>5. RECUPERO DI PRATI DEGRADATI</t>
  </si>
  <si>
    <t>… specificare quali sono gli interventi di valenza ambientale inseriti in domanda, specificando quali sono le spese computate e come si raggiungeranno gli obiettivi di miglioramento ambientale richiesti dal bando (fornendo una quantificazione degli effetti ante e post intervento , ad esempio in % di risparmio idrico, etc)</t>
  </si>
  <si>
    <t>10.   QUANTIFICAZIONE DEL CONTRIBUTO TOTALE RICHIESTO</t>
  </si>
  <si>
    <t>PREVENTIVI</t>
  </si>
  <si>
    <t>NB: nel caso la procedura restituisca un esito negativo devono essere modificati i dati inseriti o allegati i documenti previsti ALTRIMENTI LA DOMANDA DIVENTE INAMMISSIBILE</t>
  </si>
  <si>
    <t>miglioramento di serre e strutture fisse  -  investimenti strutturali</t>
  </si>
  <si>
    <t>miglioramento di serre e strutture fisse  -  acquisto macchine e attrezz</t>
  </si>
  <si>
    <t>realizzazione di impianti di coltivazione fuori suolo -  investimenti strutturali</t>
  </si>
  <si>
    <t>realizzazione di impianti di coltivazione fuori suolo - acquisto macch e attrezz</t>
  </si>
  <si>
    <t>impianti per il recupero delle acque piovaneV -  investimenti strutturali</t>
  </si>
  <si>
    <t>realizzazione di impianti per il compostaggio  -  investimenti strutturali</t>
  </si>
  <si>
    <t>recupero di prati degradati  -  investimenti strutturali</t>
  </si>
  <si>
    <t>impianti per il recupero delle acque piovane -  acquisto macchine e attrezz</t>
  </si>
  <si>
    <t>realizzazione di impianti per il compostaggio  -  acquisto macchine e attrezz</t>
  </si>
  <si>
    <t>recupero di prati degradati -  acquisto macchine e attrezz</t>
  </si>
  <si>
    <t>zone con vincoli naturali</t>
  </si>
  <si>
    <t>spese tecniche richieste</t>
  </si>
  <si>
    <t xml:space="preserve">contributo </t>
  </si>
  <si>
    <t>costo richiesto</t>
  </si>
  <si>
    <t xml:space="preserve">contributo supplem per vincoli naturali </t>
  </si>
  <si>
    <t>valore POST investimento</t>
  </si>
  <si>
    <r>
      <t xml:space="preserve">SITUAZIONE FINALE                       </t>
    </r>
    <r>
      <rPr>
        <b/>
        <i/>
        <sz val="18"/>
        <color indexed="9"/>
        <rFont val="Arial"/>
        <family val="2"/>
      </rPr>
      <t>(impegni da progetto)</t>
    </r>
  </si>
  <si>
    <r>
      <t xml:space="preserve">SITUAZIONE </t>
    </r>
    <r>
      <rPr>
        <b/>
        <i/>
        <sz val="24"/>
        <color indexed="9"/>
        <rFont val="Arial"/>
        <family val="2"/>
      </rPr>
      <t>INIZIALE</t>
    </r>
    <r>
      <rPr>
        <b/>
        <i/>
        <sz val="24"/>
        <color indexed="9"/>
        <rFont val="Arial"/>
        <family val="2"/>
      </rPr>
      <t xml:space="preserve">                                                                                             </t>
    </r>
    <r>
      <rPr>
        <b/>
        <i/>
        <sz val="18"/>
        <color indexed="9"/>
        <rFont val="Arial"/>
        <family val="2"/>
      </rPr>
      <t>(da fascicolo aziendale)</t>
    </r>
  </si>
  <si>
    <t xml:space="preserve">PRATI DEGRADATI CHE VERRANNO RECUPERATI </t>
  </si>
  <si>
    <t>Valore (€) nota c)</t>
  </si>
  <si>
    <t>Ruolo:</t>
  </si>
  <si>
    <t>+10% imprese condotte da giovani agricoltori</t>
  </si>
  <si>
    <t>… indicare in questa sezione lezone soggette a vincoli naturali o altri vincoli specifici di cui all’art. 32 del regolamento (UE) n. 1305/2013 dove si effettuano gli investimenti, specifcando nel caso tra i diversi investimenti</t>
  </si>
  <si>
    <t>Le maggiorazioni di contributo sono applicate per i seguenti requisiti:</t>
  </si>
  <si>
    <t>Punteggio proposto</t>
  </si>
  <si>
    <t>fattori ambientali interessati n:</t>
  </si>
  <si>
    <t>Giovani agricoltori che si sono insediati da meno di cinque anni = 10 punti</t>
  </si>
  <si>
    <t>Totale rata reintegrazione MIS 4.1.2</t>
  </si>
  <si>
    <t>x</t>
  </si>
  <si>
    <t>PS Inea</t>
  </si>
  <si>
    <t>PS INEA</t>
  </si>
  <si>
    <t>TOTALE PS POST</t>
  </si>
  <si>
    <t>incremento PS</t>
  </si>
  <si>
    <t>TOTALE PS</t>
  </si>
  <si>
    <t>specificare quale/i fattori</t>
  </si>
  <si>
    <t>a) miglioramento/conservazione della biodiversità;</t>
  </si>
  <si>
    <t>b) migliore gestione dell’acqua;</t>
  </si>
  <si>
    <t>c) migliore gestione del suolo;</t>
  </si>
  <si>
    <t>d) riduzione dell’impiego di concimi e fitofarmaci;</t>
  </si>
  <si>
    <t>e) riduzione della produzione di reflui/ rifiuti/ emissioni e/o loro trattamento, riciclaggio e riuso</t>
  </si>
  <si>
    <t>interv trasf e vendita</t>
  </si>
  <si>
    <r>
      <t xml:space="preserve">L’attuazione di interventi previsti dalla sottomisura </t>
    </r>
    <r>
      <rPr>
        <b/>
        <sz val="14"/>
        <rFont val="Arial"/>
        <family val="2"/>
      </rPr>
      <t>4.1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 xml:space="preserve">“Supporto agli investimenti nelle aziende agricole” </t>
    </r>
    <r>
      <rPr>
        <sz val="14"/>
        <rFont val="Arial"/>
        <family val="2"/>
      </rPr>
      <t>presuppone tra l’altro un’analisi dell’azienda in modo tale che:</t>
    </r>
  </si>
  <si>
    <t>campi dove inserire i dati richiesti, pertanto compilabili liberamente; ATTENZIONE: alcuni campi obbligatori non compilati bloccano la prosecuzione dell'inserimento</t>
  </si>
  <si>
    <t>campi nei quali è presente una formula automatica che determina il risultato, non modificabile</t>
  </si>
  <si>
    <t>TOT SUPERFICIE SAU/num POST</t>
  </si>
  <si>
    <t>TOT SUPERFICIE SAU/num ANTE</t>
  </si>
  <si>
    <r>
      <t xml:space="preserve">Riportare in tabella anche gli immobili nei quali è previsto che avvengano le </t>
    </r>
    <r>
      <rPr>
        <b/>
        <u/>
        <sz val="14"/>
        <rFont val="Arial"/>
        <family val="2"/>
      </rPr>
      <t>operazioni di trasformazione e commercializzazione</t>
    </r>
    <r>
      <rPr>
        <b/>
        <sz val="14"/>
        <rFont val="Arial"/>
        <family val="2"/>
      </rPr>
      <t xml:space="preserve"> che si intendono finanziare per valutare dove tali operazioni avvengano in ambito aziendale.</t>
    </r>
  </si>
  <si>
    <r>
      <t xml:space="preserve">L’attività di </t>
    </r>
    <r>
      <rPr>
        <b/>
        <u/>
        <sz val="14"/>
        <color indexed="10"/>
        <rFont val="Arial"/>
        <family val="2"/>
      </rPr>
      <t>trasformazione e/o commercializzazione</t>
    </r>
    <r>
      <rPr>
        <b/>
        <sz val="14"/>
        <rFont val="Arial"/>
        <family val="2"/>
      </rPr>
      <t xml:space="preserve"> che si intende finanziare deve avvenire</t>
    </r>
    <r>
      <rPr>
        <b/>
        <sz val="14"/>
        <color indexed="10"/>
        <rFont val="Arial"/>
        <family val="2"/>
      </rPr>
      <t xml:space="preserve"> </t>
    </r>
    <r>
      <rPr>
        <b/>
        <u/>
        <sz val="14"/>
        <color indexed="10"/>
        <rFont val="Arial"/>
        <family val="2"/>
      </rPr>
      <t>all’interno dell’azienda agricola</t>
    </r>
    <r>
      <rPr>
        <b/>
        <sz val="14"/>
        <rFont val="Arial"/>
        <family val="2"/>
      </rPr>
      <t xml:space="preserve"> (con l’esclusione esplicita, tra l’altro, di punti vendita esterni al perimetro aziendale, situati in centri urbani e in zone a destinazione urbanistica commerciale).</t>
    </r>
  </si>
  <si>
    <r>
      <t xml:space="preserve">Per il </t>
    </r>
    <r>
      <rPr>
        <b/>
        <u/>
        <sz val="14"/>
        <color indexed="10"/>
        <rFont val="Arial"/>
        <family val="2"/>
      </rPr>
      <t>settore vitivinicolo</t>
    </r>
    <r>
      <rPr>
        <b/>
        <sz val="14"/>
        <rFont val="Arial"/>
        <family val="2"/>
      </rPr>
      <t xml:space="preserve"> sono ammissibili esclusivamente investimenti connessi alla produzione e trasformazione di prodotti a Denominazione di Origine e Indicazione Geografica (specificare nell'ultima colonna e nella relazione allegata).</t>
    </r>
  </si>
  <si>
    <r>
      <t>Per il</t>
    </r>
    <r>
      <rPr>
        <b/>
        <sz val="14"/>
        <color indexed="10"/>
        <rFont val="Arial"/>
        <family val="2"/>
      </rPr>
      <t xml:space="preserve"> </t>
    </r>
    <r>
      <rPr>
        <b/>
        <u/>
        <sz val="14"/>
        <color indexed="10"/>
        <rFont val="Arial"/>
        <family val="2"/>
      </rPr>
      <t>settore zootecnico</t>
    </r>
    <r>
      <rPr>
        <b/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gli investimenti connessi alla produzione del latte sono ammissibili esclusivamente se connessi alla vendita diretta (da produttore a consumatore finale) del latte, alla trasformazione del latte in azienda o al conferimento in mercati locali attraverso accordi di filiera (specificare nell'ultima colonna e nella relazione allegata).</t>
    </r>
  </si>
  <si>
    <t>in alternativa l'azienda propone di dimostrare la sostenibilità finanziaria ed economica dell'investimento attraverso la presentazione di documentazione reale e verificabile (Dichiarazione IVA, Bilanci aziendali, Bilancio con modello ISMEA, etc) e relativo bilancio di maggior dettaglio in allegato al PAS.</t>
  </si>
  <si>
    <t xml:space="preserve">   INTERVENTI E VARIAZIONI SU FABBRICATI E MEZZI DI PRODUZIONE</t>
  </si>
  <si>
    <t>Macchine ed attrezzature (solo quelli già presenti in azienda se simili o comparabili a quelli oggetto di acquisto, per verificare la sostituzione)</t>
  </si>
  <si>
    <r>
      <t xml:space="preserve">Importo dell'investimento previsto (comprese relative spese tecniche)               </t>
    </r>
    <r>
      <rPr>
        <b/>
        <i/>
        <u/>
        <sz val="14"/>
        <rFont val="Arial"/>
        <family val="2"/>
      </rPr>
      <t>al netto del sostegno richiesto</t>
    </r>
  </si>
  <si>
    <t>VALUTAZIONE DELLE PRESTAZIONI E SOSTENIBILITA' GLOBALE DELL'AZIENDA - CRITERI DI AMMISSIBILITA'</t>
  </si>
  <si>
    <t>risultato PS aziendale POST:</t>
  </si>
  <si>
    <r>
      <t xml:space="preserve">SITUAZIONE FINALE                                                                                                                             </t>
    </r>
    <r>
      <rPr>
        <b/>
        <sz val="12"/>
        <color indexed="9"/>
        <rFont val="Arial"/>
        <family val="2"/>
      </rPr>
      <t xml:space="preserve"> organizzazione aziendale (colture e allevamenti) dopo la realizzazione del progetto </t>
    </r>
  </si>
  <si>
    <t>a</t>
  </si>
  <si>
    <t>Devono essere inseriti i prati degradati presenti nel Fascicolo Aziendale per i quali l'abbandono colturale è documentato nella relazione (foto aeree, visure, etc.)</t>
  </si>
  <si>
    <t>di non essere</t>
  </si>
  <si>
    <t>sup Ha</t>
  </si>
  <si>
    <t>animali n</t>
  </si>
  <si>
    <t>c</t>
  </si>
  <si>
    <t>introduzione</t>
  </si>
  <si>
    <t>pr</t>
  </si>
  <si>
    <t>popol</t>
  </si>
  <si>
    <t>kmq</t>
  </si>
  <si>
    <t>Arenzano</t>
  </si>
  <si>
    <t>Genova</t>
  </si>
  <si>
    <t>11 584</t>
  </si>
  <si>
    <t>Avegno</t>
  </si>
  <si>
    <t>Bargagli</t>
  </si>
  <si>
    <t>Bogliasco</t>
  </si>
  <si>
    <t>Borzonasca</t>
  </si>
  <si>
    <t>2 124</t>
  </si>
  <si>
    <t>Busalla</t>
  </si>
  <si>
    <t>5 741</t>
  </si>
  <si>
    <t>Camogli</t>
  </si>
  <si>
    <t>5 481</t>
  </si>
  <si>
    <t>Campo Ligure</t>
  </si>
  <si>
    <t>3 045</t>
  </si>
  <si>
    <t>Campomorone</t>
  </si>
  <si>
    <t>7 306</t>
  </si>
  <si>
    <t>Carasco</t>
  </si>
  <si>
    <t>3 649</t>
  </si>
  <si>
    <t>Casarza Ligure</t>
  </si>
  <si>
    <t>6 708</t>
  </si>
  <si>
    <t>Casella</t>
  </si>
  <si>
    <t>3 232</t>
  </si>
  <si>
    <t>Castiglione Chiavarese</t>
  </si>
  <si>
    <t>1 642</t>
  </si>
  <si>
    <t>Ceranesi</t>
  </si>
  <si>
    <t>4 006</t>
  </si>
  <si>
    <t>Chiavari</t>
  </si>
  <si>
    <t>27 338</t>
  </si>
  <si>
    <t>Cicagna</t>
  </si>
  <si>
    <t>2 566</t>
  </si>
  <si>
    <t>Cogoleto</t>
  </si>
  <si>
    <t>9 145</t>
  </si>
  <si>
    <t>Cogorno</t>
  </si>
  <si>
    <t>5 641</t>
  </si>
  <si>
    <t>Coreglia Ligure</t>
  </si>
  <si>
    <t>Crocefieschi</t>
  </si>
  <si>
    <t>Davagna</t>
  </si>
  <si>
    <t>1 927</t>
  </si>
  <si>
    <t>Fascia</t>
  </si>
  <si>
    <t>Favale di Malvaro</t>
  </si>
  <si>
    <t>Fontanigorda</t>
  </si>
  <si>
    <t>586 180</t>
  </si>
  <si>
    <t>Gorreto</t>
  </si>
  <si>
    <t>Isola del Cantone</t>
  </si>
  <si>
    <t>1 535</t>
  </si>
  <si>
    <t>Lavagna</t>
  </si>
  <si>
    <t>12 579</t>
  </si>
  <si>
    <t>Leivi</t>
  </si>
  <si>
    <t>2 349</t>
  </si>
  <si>
    <t>Lorsica</t>
  </si>
  <si>
    <t>Lumarzo</t>
  </si>
  <si>
    <t>1 594</t>
  </si>
  <si>
    <t>Masone</t>
  </si>
  <si>
    <t>3 758</t>
  </si>
  <si>
    <t>Mele</t>
  </si>
  <si>
    <t>2 687</t>
  </si>
  <si>
    <t>Mezzanego</t>
  </si>
  <si>
    <t>1 624</t>
  </si>
  <si>
    <t>Mignanego</t>
  </si>
  <si>
    <t>3 756</t>
  </si>
  <si>
    <t>Moconesi</t>
  </si>
  <si>
    <t>2 695</t>
  </si>
  <si>
    <t>Moneglia</t>
  </si>
  <si>
    <t>2 890</t>
  </si>
  <si>
    <t>Montebruno</t>
  </si>
  <si>
    <t>Montoggio</t>
  </si>
  <si>
    <t>2 062</t>
  </si>
  <si>
    <t>Ne</t>
  </si>
  <si>
    <t>2 361</t>
  </si>
  <si>
    <t>Neirone</t>
  </si>
  <si>
    <t>Orero</t>
  </si>
  <si>
    <t>Pieve Ligure</t>
  </si>
  <si>
    <t>2 582</t>
  </si>
  <si>
    <t>Portofino</t>
  </si>
  <si>
    <t>Propata</t>
  </si>
  <si>
    <t>Rapallo</t>
  </si>
  <si>
    <t>29 226</t>
  </si>
  <si>
    <t>Recco</t>
  </si>
  <si>
    <t>10 106</t>
  </si>
  <si>
    <t>Rezzoaglio</t>
  </si>
  <si>
    <t>1 080</t>
  </si>
  <si>
    <t>Ronco Scrivia</t>
  </si>
  <si>
    <t>4 558</t>
  </si>
  <si>
    <t>Rondanina</t>
  </si>
  <si>
    <t>Rossiglione</t>
  </si>
  <si>
    <t>2 932</t>
  </si>
  <si>
    <t>Rovegno</t>
  </si>
  <si>
    <t>San Colombano Certenoli</t>
  </si>
  <si>
    <t>Santa Margherita Ligure</t>
  </si>
  <si>
    <t>9 709</t>
  </si>
  <si>
    <t>Santo Stefano d'Aveto</t>
  </si>
  <si>
    <t>1 217</t>
  </si>
  <si>
    <t>Sant'Olcese</t>
  </si>
  <si>
    <t>5 911</t>
  </si>
  <si>
    <t>Savignone</t>
  </si>
  <si>
    <t>3 226</t>
  </si>
  <si>
    <t>Serra Riccò</t>
  </si>
  <si>
    <t>7 931</t>
  </si>
  <si>
    <t>Sestri Levante</t>
  </si>
  <si>
    <t>18 172</t>
  </si>
  <si>
    <t>Sori</t>
  </si>
  <si>
    <t>4 404</t>
  </si>
  <si>
    <t>Tiglieto</t>
  </si>
  <si>
    <t>Torriglia</t>
  </si>
  <si>
    <t>2 392</t>
  </si>
  <si>
    <t>Tribogna</t>
  </si>
  <si>
    <t>Uscio</t>
  </si>
  <si>
    <t>2 275</t>
  </si>
  <si>
    <t>Valbrevenna</t>
  </si>
  <si>
    <t>Vobbia</t>
  </si>
  <si>
    <t>Zoagli</t>
  </si>
  <si>
    <t>2 516</t>
  </si>
  <si>
    <t>Airole</t>
  </si>
  <si>
    <t>Imperia</t>
  </si>
  <si>
    <t>Apricale</t>
  </si>
  <si>
    <t>Aquila d'Arroscia</t>
  </si>
  <si>
    <t>Armo</t>
  </si>
  <si>
    <t>Aurigo</t>
  </si>
  <si>
    <t>Badalucco</t>
  </si>
  <si>
    <t>1 190</t>
  </si>
  <si>
    <t>Bajardo</t>
  </si>
  <si>
    <t>Bordighera</t>
  </si>
  <si>
    <t>10 416</t>
  </si>
  <si>
    <t>Borghetto d'Arroscia</t>
  </si>
  <si>
    <t>Borgomaro</t>
  </si>
  <si>
    <t>Camporosso</t>
  </si>
  <si>
    <t>5 419</t>
  </si>
  <si>
    <t>Caravonica</t>
  </si>
  <si>
    <t>Castel Vittorio</t>
  </si>
  <si>
    <t>Castellaro</t>
  </si>
  <si>
    <t>1 233</t>
  </si>
  <si>
    <t>Ceriana</t>
  </si>
  <si>
    <t>1 253</t>
  </si>
  <si>
    <t>Cervo</t>
  </si>
  <si>
    <t>1 128</t>
  </si>
  <si>
    <t>Cesio</t>
  </si>
  <si>
    <t>Chiusanico</t>
  </si>
  <si>
    <t>Chiusavecchia</t>
  </si>
  <si>
    <t>Cipressa</t>
  </si>
  <si>
    <t>1 271</t>
  </si>
  <si>
    <t>Civezza</t>
  </si>
  <si>
    <t>Cosio di Arroscia</t>
  </si>
  <si>
    <t>Costarainera</t>
  </si>
  <si>
    <t>Diano Arentino</t>
  </si>
  <si>
    <t>Diano Castello</t>
  </si>
  <si>
    <t>2 257</t>
  </si>
  <si>
    <t>Diano Marina</t>
  </si>
  <si>
    <t>6 004</t>
  </si>
  <si>
    <t>Diano San Pietro</t>
  </si>
  <si>
    <t>1 101</t>
  </si>
  <si>
    <t>Dolceacqua</t>
  </si>
  <si>
    <t>1 990</t>
  </si>
  <si>
    <t>Dolcedo</t>
  </si>
  <si>
    <t>1 451</t>
  </si>
  <si>
    <t>42 322</t>
  </si>
  <si>
    <t>Isolabona</t>
  </si>
  <si>
    <t>Lucinasco</t>
  </si>
  <si>
    <t>Mendatica</t>
  </si>
  <si>
    <t>Molini di Triora</t>
  </si>
  <si>
    <t>Montalto Carpasio</t>
  </si>
  <si>
    <t>Montegrosso Pian Latte</t>
  </si>
  <si>
    <t>Olivetta San Michele</t>
  </si>
  <si>
    <t>Ospedaletti</t>
  </si>
  <si>
    <t>3 386</t>
  </si>
  <si>
    <t>Perinaldo</t>
  </si>
  <si>
    <t>Pietrabruna</t>
  </si>
  <si>
    <t>Pieve di Teco</t>
  </si>
  <si>
    <t>1 400</t>
  </si>
  <si>
    <t>Pigna</t>
  </si>
  <si>
    <t>Pompeiana</t>
  </si>
  <si>
    <t>Pontedassio</t>
  </si>
  <si>
    <t>2 356</t>
  </si>
  <si>
    <t>Pornassio</t>
  </si>
  <si>
    <t>Prelà</t>
  </si>
  <si>
    <t>Ranzo</t>
  </si>
  <si>
    <t>Rezzo</t>
  </si>
  <si>
    <t>Riva Ligure</t>
  </si>
  <si>
    <t>2 861</t>
  </si>
  <si>
    <t>Rocchetta Nervina</t>
  </si>
  <si>
    <t>San Bartolomeo al Mare</t>
  </si>
  <si>
    <t>3 127</t>
  </si>
  <si>
    <t>San Biagio della Cima</t>
  </si>
  <si>
    <t>1 278</t>
  </si>
  <si>
    <t>San Lorenzo al Mare</t>
  </si>
  <si>
    <t>1 373</t>
  </si>
  <si>
    <t>Sanremo</t>
  </si>
  <si>
    <t>54 137</t>
  </si>
  <si>
    <t>Santo Stefano al Mare</t>
  </si>
  <si>
    <t>2 239</t>
  </si>
  <si>
    <t>Seborga</t>
  </si>
  <si>
    <t>Soldano</t>
  </si>
  <si>
    <t>Taggia</t>
  </si>
  <si>
    <t>14 032</t>
  </si>
  <si>
    <t>Terzorio</t>
  </si>
  <si>
    <t>Triora</t>
  </si>
  <si>
    <t>Vallebona</t>
  </si>
  <si>
    <t>1 332</t>
  </si>
  <si>
    <t>Vallecrosia</t>
  </si>
  <si>
    <t>7 032</t>
  </si>
  <si>
    <t>Vasia</t>
  </si>
  <si>
    <t>Ventimiglia</t>
  </si>
  <si>
    <t>23 926</t>
  </si>
  <si>
    <t>Vessalico</t>
  </si>
  <si>
    <t>Villa Faraldi</t>
  </si>
  <si>
    <t>Ameglia</t>
  </si>
  <si>
    <t>La Spezia</t>
  </si>
  <si>
    <t>4 484</t>
  </si>
  <si>
    <t>Arcola</t>
  </si>
  <si>
    <t>10 316</t>
  </si>
  <si>
    <t>Beverino</t>
  </si>
  <si>
    <t>2 403</t>
  </si>
  <si>
    <t>Bolano</t>
  </si>
  <si>
    <t>7 759</t>
  </si>
  <si>
    <t>Bonassola</t>
  </si>
  <si>
    <t>Borghetto di Vara</t>
  </si>
  <si>
    <t>1 008</t>
  </si>
  <si>
    <t>Brugnato</t>
  </si>
  <si>
    <t>1 266</t>
  </si>
  <si>
    <t>Calice al Cornoviglio</t>
  </si>
  <si>
    <t>1 146</t>
  </si>
  <si>
    <t>Carro</t>
  </si>
  <si>
    <t>Carrodano</t>
  </si>
  <si>
    <t>Castelnuovo Magra</t>
  </si>
  <si>
    <t>8 269</t>
  </si>
  <si>
    <t>Deiva Marina</t>
  </si>
  <si>
    <t>1 438</t>
  </si>
  <si>
    <t>Follo</t>
  </si>
  <si>
    <t>6 337</t>
  </si>
  <si>
    <t>Framura</t>
  </si>
  <si>
    <t>92 659</t>
  </si>
  <si>
    <t>Lerici</t>
  </si>
  <si>
    <t>10 090</t>
  </si>
  <si>
    <t>Levanto</t>
  </si>
  <si>
    <t>5 509</t>
  </si>
  <si>
    <t>Luni</t>
  </si>
  <si>
    <t>8 405</t>
  </si>
  <si>
    <t>Maissana</t>
  </si>
  <si>
    <t>Monterosso al Mare</t>
  </si>
  <si>
    <t>1 481</t>
  </si>
  <si>
    <t>Pignone</t>
  </si>
  <si>
    <t>Porto Venere</t>
  </si>
  <si>
    <t>3 702</t>
  </si>
  <si>
    <t>Riccò del Golfo di Spezia</t>
  </si>
  <si>
    <t>3 537</t>
  </si>
  <si>
    <t>Riomaggiore</t>
  </si>
  <si>
    <t>1 669</t>
  </si>
  <si>
    <t>Rocchetta di Vara</t>
  </si>
  <si>
    <t>Santo Stefano di Magra</t>
  </si>
  <si>
    <t>8 790</t>
  </si>
  <si>
    <t>Sarzana</t>
  </si>
  <si>
    <t>21 829</t>
  </si>
  <si>
    <t>Sesta Godano</t>
  </si>
  <si>
    <t>1 452</t>
  </si>
  <si>
    <t>Varese Ligure</t>
  </si>
  <si>
    <t>2 103</t>
  </si>
  <si>
    <t>Vernazza</t>
  </si>
  <si>
    <t>Vezzano Ligure</t>
  </si>
  <si>
    <t>7 391</t>
  </si>
  <si>
    <t>Zignago</t>
  </si>
  <si>
    <t>Alassio</t>
  </si>
  <si>
    <t>Savona</t>
  </si>
  <si>
    <t>11 026</t>
  </si>
  <si>
    <t>Albenga</t>
  </si>
  <si>
    <t>23 576</t>
  </si>
  <si>
    <t>Albisola Superiore</t>
  </si>
  <si>
    <t>10 407</t>
  </si>
  <si>
    <t>Albissola Marina</t>
  </si>
  <si>
    <t>5 564</t>
  </si>
  <si>
    <t>Altare</t>
  </si>
  <si>
    <t>2 127</t>
  </si>
  <si>
    <t>Andora</t>
  </si>
  <si>
    <t>7 470</t>
  </si>
  <si>
    <t>Arnasco</t>
  </si>
  <si>
    <t>Balestrino</t>
  </si>
  <si>
    <t>Bardineto</t>
  </si>
  <si>
    <t>Bergeggi</t>
  </si>
  <si>
    <t>1 126</t>
  </si>
  <si>
    <t>Boissano</t>
  </si>
  <si>
    <t>2 437</t>
  </si>
  <si>
    <t>Borghetto Santo Spirito</t>
  </si>
  <si>
    <t>5 154</t>
  </si>
  <si>
    <t>Borgio Verezzi</t>
  </si>
  <si>
    <t>2 327</t>
  </si>
  <si>
    <t>Bormida</t>
  </si>
  <si>
    <t>Cairo Montenotte</t>
  </si>
  <si>
    <t>13 237</t>
  </si>
  <si>
    <t>Calice Ligure</t>
  </si>
  <si>
    <t>1 683</t>
  </si>
  <si>
    <t>Calizzano</t>
  </si>
  <si>
    <t>1 550</t>
  </si>
  <si>
    <t>Carcare</t>
  </si>
  <si>
    <t>5 605</t>
  </si>
  <si>
    <t>Casanova Lerrone</t>
  </si>
  <si>
    <t>Castelbianco</t>
  </si>
  <si>
    <t>Castelvecchio di Rocca Barbena</t>
  </si>
  <si>
    <t>Celle Ligure</t>
  </si>
  <si>
    <t>5 353</t>
  </si>
  <si>
    <t>Cengio</t>
  </si>
  <si>
    <t>3 678</t>
  </si>
  <si>
    <t>Ceriale</t>
  </si>
  <si>
    <t>5 815</t>
  </si>
  <si>
    <t>Cisano sul Neva</t>
  </si>
  <si>
    <t>1 964</t>
  </si>
  <si>
    <t>Cosseria</t>
  </si>
  <si>
    <t>Dego</t>
  </si>
  <si>
    <t>2 003</t>
  </si>
  <si>
    <t>Erli</t>
  </si>
  <si>
    <t>Finale Ligure</t>
  </si>
  <si>
    <t>11 724</t>
  </si>
  <si>
    <t>Garlenda</t>
  </si>
  <si>
    <t>1 214</t>
  </si>
  <si>
    <t>Giustenice</t>
  </si>
  <si>
    <t>Giusvalla</t>
  </si>
  <si>
    <t>Laigueglia</t>
  </si>
  <si>
    <t>1 800</t>
  </si>
  <si>
    <t>Loano</t>
  </si>
  <si>
    <t>11 563</t>
  </si>
  <si>
    <t>Magliolo</t>
  </si>
  <si>
    <t>Mallare</t>
  </si>
  <si>
    <t>1 200</t>
  </si>
  <si>
    <t>Massimino</t>
  </si>
  <si>
    <t>Millesimo</t>
  </si>
  <si>
    <t>3 426</t>
  </si>
  <si>
    <t>Mioglia</t>
  </si>
  <si>
    <t>Murialdo</t>
  </si>
  <si>
    <t>Nasino</t>
  </si>
  <si>
    <t>Noli</t>
  </si>
  <si>
    <t>2 801</t>
  </si>
  <si>
    <t>Onzo</t>
  </si>
  <si>
    <t>Orco Feglino</t>
  </si>
  <si>
    <t>Ortovero</t>
  </si>
  <si>
    <t>1 583</t>
  </si>
  <si>
    <t>Osiglia</t>
  </si>
  <si>
    <t>Pallare</t>
  </si>
  <si>
    <t>Piana Crixia</t>
  </si>
  <si>
    <t>Pietra Ligure</t>
  </si>
  <si>
    <t>8 880</t>
  </si>
  <si>
    <t>Plodio</t>
  </si>
  <si>
    <t>Pontinvrea</t>
  </si>
  <si>
    <t>Quiliano</t>
  </si>
  <si>
    <t>7 336</t>
  </si>
  <si>
    <t>Rialto</t>
  </si>
  <si>
    <t>Roccavignale</t>
  </si>
  <si>
    <t>Sassello</t>
  </si>
  <si>
    <t>1 882</t>
  </si>
  <si>
    <t>60 661</t>
  </si>
  <si>
    <t>Spotorno</t>
  </si>
  <si>
    <t>3 886</t>
  </si>
  <si>
    <t>Stella</t>
  </si>
  <si>
    <t>3 066</t>
  </si>
  <si>
    <t>Stellanello</t>
  </si>
  <si>
    <t>Testico</t>
  </si>
  <si>
    <t>Toirano</t>
  </si>
  <si>
    <t>2 669</t>
  </si>
  <si>
    <t>Tovo San Giacomo</t>
  </si>
  <si>
    <t>2 489</t>
  </si>
  <si>
    <t>Urbe</t>
  </si>
  <si>
    <t>Vado Ligure</t>
  </si>
  <si>
    <t>8 232</t>
  </si>
  <si>
    <t>Varazze</t>
  </si>
  <si>
    <t>13 461</t>
  </si>
  <si>
    <t>Vendone</t>
  </si>
  <si>
    <t>Vezzi Portio</t>
  </si>
  <si>
    <t>Villanova d'Albenga</t>
  </si>
  <si>
    <t>2 522</t>
  </si>
  <si>
    <t>Zuccarello</t>
  </si>
  <si>
    <t xml:space="preserve">Sostenibilità finanziaria ed economica degli investimenti </t>
  </si>
  <si>
    <t>1.4</t>
  </si>
  <si>
    <t>Sede legale</t>
  </si>
  <si>
    <t>1.5    Telefono:</t>
  </si>
  <si>
    <t>via / loc</t>
  </si>
  <si>
    <t>sede oper</t>
  </si>
  <si>
    <t>Un fattore 16 punti - Due  fattori 40 punti - Tre  fattori 60 punti  - Quattro  fattori 70 punti - Cinque fattori 75 punti</t>
  </si>
  <si>
    <t>Investimenti realizzati in area parco, in zone Natura 2000 e nelle ZVN: - integralmente punti 10  - parzialmente: punti 5</t>
  </si>
  <si>
    <t>scegli il comune</t>
  </si>
  <si>
    <t>La presenta relazione tecnica viene sottoscritta dal richiedente/rappresentante legale e la stessa è in tutto e per tutto aderente al vero e conforme alle tabelle del PAS ed ai dati riportati sul Fascicolo Aziendale</t>
  </si>
  <si>
    <t>Prati avvicendati (medica, sulla, trifoglio, lupinella, ecc.) A</t>
  </si>
  <si>
    <t>Prati avvicendati (medica, sulla, trifoglio, lupinella, ecc.) B</t>
  </si>
  <si>
    <t>indicare la natura giuridica del soggetto</t>
  </si>
  <si>
    <t>NON RISULTA</t>
  </si>
  <si>
    <t>Sostegno a investimenti nelle aziende agricole finalizzati a preservare, ripristinare e valorizzare gli ecosistemi connessi all’agricoltura- Bando 2022 4.1.2 (P4) - DGR n. 933/2022</t>
  </si>
  <si>
    <t>L'azienda intende effettuare parte delle lavorazioni con prestazione di lavoro volontario non retribuito, come evidenziato nella relazione allegata</t>
  </si>
  <si>
    <t>Il beneficiario DICHIARA che tutti i soggetti sopra indicati hanno posizione previdenziale attiva presso le sezioni agricole INPS</t>
  </si>
  <si>
    <r>
      <rPr>
        <b/>
        <sz val="18"/>
        <rFont val="Arial"/>
        <family val="2"/>
      </rPr>
      <t>PROGRAMMA REGIONALE DI SVILUPPO RURALE 2014 - 2022</t>
    </r>
    <r>
      <rPr>
        <b/>
        <sz val="28"/>
        <rFont val="Arial"/>
        <family val="2"/>
      </rPr>
      <t xml:space="preserve"> </t>
    </r>
  </si>
  <si>
    <t>-  sia dimostrato che gli stessi sono in linea con le previsioni del bando della sottomisura 4.1.2 (P4) e più in generale del PSR 2014 2022;</t>
  </si>
  <si>
    <r>
      <t xml:space="preserve">Fabbricati (solo quelli </t>
    </r>
    <r>
      <rPr>
        <b/>
        <u/>
        <sz val="18"/>
        <rFont val="Arial"/>
        <family val="2"/>
      </rPr>
      <t>oggetto o sede</t>
    </r>
    <r>
      <rPr>
        <b/>
        <sz val="18"/>
        <rFont val="Arial"/>
        <family val="2"/>
      </rPr>
      <t xml:space="preserve"> di interventi o comunque interessati da modifiche d'uso e destinazione)</t>
    </r>
  </si>
  <si>
    <t>Il valore dell'immobile è da inserire esclusivamente nei casi nei quali sia richiesto dal bando: se intervento di sostituzione (recupero completo), se rilocalizzazione degli stabilimenti di produzione</t>
  </si>
  <si>
    <t>strutturali</t>
  </si>
  <si>
    <t>contributo</t>
  </si>
  <si>
    <t>netto</t>
  </si>
  <si>
    <t>acquisti</t>
  </si>
  <si>
    <t>stecn</t>
  </si>
  <si>
    <t>La rateizzazione deve avvenire con meccanismo analogo alle righe S1 ed S2 (opere fisse e macchine distinti) e va esplicitata sulla relazione allegata</t>
  </si>
  <si>
    <t xml:space="preserve">Imprese con terreni esclusivamente in area rurale di tipo D = 5 punti / Imprese con terreni parzialmente in area rurale di tipo D = 3 punti </t>
  </si>
  <si>
    <t>6.1  Fabbricati (solo quelli oggetto o sede di interventi o comunque interessati da modifiche d'uso e destinazione)</t>
  </si>
  <si>
    <t>Rate di reintegrazione da altri investimenti PSR 2014 2022 presentati</t>
  </si>
  <si>
    <t>… specificare le variazioni che si intendono apportare ed in particolare evidenziare che non si tratti di interventi di mera sostituzione ai sensi del bando della sottomisura 4.1.2 (P4) e del cap 8 del PSR, fornire con valutazioni tecniche che l'acquisto sia commisurato alle esigenze aziendali</t>
  </si>
  <si>
    <t>13  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</si>
</sst>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_ ;\-#,##0.00\ "/>
    <numFmt numFmtId="166" formatCode="&quot;€&quot;\ #,##0.00"/>
    <numFmt numFmtId="167" formatCode="0.0000"/>
    <numFmt numFmtId="168" formatCode="0.0%"/>
    <numFmt numFmtId="169" formatCode="_-* #,##0_-;\-* #,##0_-;_-* &quot;-&quot;??_-;_-@_-"/>
    <numFmt numFmtId="170" formatCode="_-* #,##0.00\ _€_-;\-* #,##0.00\ _€_-;_-* &quot;-&quot;??\ _€_-;_-@_-"/>
    <numFmt numFmtId="171" formatCode="#,##0.00\ [$€-410];\-#,##0.00\ [$€-410]"/>
    <numFmt numFmtId="172" formatCode="_-* #,##0.00\ [$€-410]_-;\-* #,##0.00\ [$€-410]_-;_-* &quot;-&quot;??\ [$€-410]_-;_-@_-"/>
    <numFmt numFmtId="173" formatCode="0000\ 000\ 0000"/>
  </numFmts>
  <fonts count="83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40"/>
      <name val="Arial"/>
      <family val="2"/>
    </font>
    <font>
      <sz val="14"/>
      <color indexed="9"/>
      <name val="Arial"/>
      <family val="2"/>
    </font>
    <font>
      <b/>
      <sz val="14"/>
      <color indexed="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u/>
      <sz val="18"/>
      <name val="Arial"/>
      <family val="2"/>
    </font>
    <font>
      <i/>
      <sz val="14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sz val="30"/>
      <name val="Arial"/>
      <family val="2"/>
    </font>
    <font>
      <b/>
      <i/>
      <sz val="18"/>
      <name val="Arial"/>
      <family val="2"/>
    </font>
    <font>
      <sz val="13"/>
      <name val="Arial"/>
      <family val="2"/>
    </font>
    <font>
      <b/>
      <u/>
      <sz val="18"/>
      <name val="Arial"/>
      <family val="2"/>
    </font>
    <font>
      <b/>
      <sz val="13"/>
      <name val="Arial"/>
      <family val="2"/>
    </font>
    <font>
      <b/>
      <sz val="20"/>
      <name val="Arial"/>
      <family val="2"/>
    </font>
    <font>
      <sz val="24"/>
      <name val="Arial"/>
      <family val="2"/>
    </font>
    <font>
      <i/>
      <sz val="18"/>
      <name val="Arial"/>
      <family val="2"/>
    </font>
    <font>
      <b/>
      <i/>
      <sz val="14"/>
      <name val="Arial"/>
      <family val="2"/>
    </font>
    <font>
      <b/>
      <i/>
      <sz val="24"/>
      <color indexed="9"/>
      <name val="Arial"/>
      <family val="2"/>
    </font>
    <font>
      <b/>
      <i/>
      <sz val="20"/>
      <name val="Arial"/>
      <family val="2"/>
    </font>
    <font>
      <b/>
      <i/>
      <sz val="16"/>
      <name val="Arial"/>
      <family val="2"/>
    </font>
    <font>
      <i/>
      <sz val="11"/>
      <name val="Arial"/>
      <family val="2"/>
    </font>
    <font>
      <b/>
      <i/>
      <sz val="22"/>
      <name val="Arial"/>
      <family val="2"/>
    </font>
    <font>
      <i/>
      <sz val="12"/>
      <name val="Arial"/>
      <family val="2"/>
    </font>
    <font>
      <sz val="2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4"/>
      <color indexed="12"/>
      <name val="Arial"/>
      <family val="2"/>
    </font>
    <font>
      <b/>
      <sz val="14"/>
      <color indexed="10"/>
      <name val="Arial"/>
      <family val="2"/>
    </font>
    <font>
      <b/>
      <u/>
      <sz val="14"/>
      <name val="Arial"/>
      <family val="2"/>
    </font>
    <font>
      <b/>
      <i/>
      <sz val="24"/>
      <name val="Arial"/>
      <family val="2"/>
    </font>
    <font>
      <b/>
      <sz val="16"/>
      <color indexed="10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sz val="48"/>
      <name val="Arial"/>
      <family val="2"/>
    </font>
    <font>
      <b/>
      <u/>
      <sz val="16"/>
      <color indexed="10"/>
      <name val="Arial"/>
      <family val="2"/>
    </font>
    <font>
      <b/>
      <sz val="18"/>
      <color indexed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4"/>
      <color indexed="11"/>
      <name val="Arial"/>
      <family val="2"/>
    </font>
    <font>
      <sz val="22"/>
      <name val="Arial"/>
      <family val="2"/>
    </font>
    <font>
      <b/>
      <i/>
      <sz val="12"/>
      <name val="Arial"/>
      <family val="2"/>
    </font>
    <font>
      <b/>
      <i/>
      <sz val="18"/>
      <color indexed="9"/>
      <name val="Arial"/>
      <family val="2"/>
    </font>
    <font>
      <b/>
      <i/>
      <u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u/>
      <sz val="14"/>
      <color indexed="10"/>
      <name val="Arial"/>
      <family val="2"/>
    </font>
    <font>
      <sz val="8"/>
      <name val="Arial"/>
      <family val="2"/>
    </font>
    <font>
      <b/>
      <sz val="36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</borders>
  <cellStyleXfs count="7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" fillId="0" borderId="0"/>
    <xf numFmtId="0" fontId="7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19">
    <xf numFmtId="0" fontId="0" fillId="0" borderId="0" xfId="0"/>
    <xf numFmtId="49" fontId="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center" vertical="center"/>
    </xf>
    <xf numFmtId="49" fontId="26" fillId="2" borderId="1" xfId="0" applyNumberFormat="1" applyFont="1" applyFill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49" fontId="15" fillId="0" borderId="0" xfId="0" quotePrefix="1" applyNumberFormat="1" applyFont="1" applyAlignment="1">
      <alignment horizontal="left"/>
    </xf>
    <xf numFmtId="49" fontId="9" fillId="0" borderId="0" xfId="0" quotePrefix="1" applyNumberFormat="1" applyFont="1" applyAlignment="1">
      <alignment horizontal="left"/>
    </xf>
    <xf numFmtId="49" fontId="15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/>
    <xf numFmtId="49" fontId="37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left"/>
    </xf>
    <xf numFmtId="0" fontId="47" fillId="0" borderId="0" xfId="0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0" fontId="30" fillId="3" borderId="0" xfId="0" applyFont="1" applyFill="1" applyAlignment="1">
      <alignment vertical="center"/>
    </xf>
    <xf numFmtId="0" fontId="27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49" fontId="15" fillId="3" borderId="0" xfId="0" applyNumberFormat="1" applyFont="1" applyFill="1" applyAlignment="1">
      <alignment horizontal="center" vertical="center"/>
    </xf>
    <xf numFmtId="49" fontId="9" fillId="0" borderId="2" xfId="0" applyNumberFormat="1" applyFont="1" applyBorder="1" applyAlignment="1">
      <alignment horizontal="left"/>
    </xf>
    <xf numFmtId="49" fontId="9" fillId="0" borderId="2" xfId="0" applyNumberFormat="1" applyFont="1" applyBorder="1"/>
    <xf numFmtId="49" fontId="16" fillId="0" borderId="2" xfId="0" applyNumberFormat="1" applyFont="1" applyBorder="1" applyAlignment="1">
      <alignment vertical="center"/>
    </xf>
    <xf numFmtId="49" fontId="16" fillId="3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vertical="center" wrapText="1"/>
    </xf>
    <xf numFmtId="49" fontId="4" fillId="0" borderId="0" xfId="0" applyNumberFormat="1" applyFont="1" applyAlignment="1">
      <alignment vertical="top"/>
    </xf>
    <xf numFmtId="49" fontId="4" fillId="3" borderId="0" xfId="0" applyNumberFormat="1" applyFont="1" applyFill="1" applyAlignment="1">
      <alignment vertical="top"/>
    </xf>
    <xf numFmtId="49" fontId="18" fillId="3" borderId="0" xfId="0" applyNumberFormat="1" applyFont="1" applyFill="1" applyAlignment="1">
      <alignment vertical="center" wrapText="1"/>
    </xf>
    <xf numFmtId="0" fontId="4" fillId="0" borderId="0" xfId="0" applyFont="1"/>
    <xf numFmtId="0" fontId="4" fillId="3" borderId="0" xfId="0" applyFont="1" applyFill="1"/>
    <xf numFmtId="0" fontId="18" fillId="3" borderId="0" xfId="0" applyFont="1" applyFill="1" applyAlignment="1">
      <alignment vertical="center" wrapText="1"/>
    </xf>
    <xf numFmtId="0" fontId="6" fillId="0" borderId="0" xfId="0" applyFont="1"/>
    <xf numFmtId="49" fontId="4" fillId="3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right" vertical="center"/>
    </xf>
    <xf numFmtId="2" fontId="9" fillId="3" borderId="0" xfId="0" applyNumberFormat="1" applyFont="1" applyFill="1" applyAlignment="1">
      <alignment horizontal="right" vertical="center"/>
    </xf>
    <xf numFmtId="49" fontId="9" fillId="3" borderId="0" xfId="0" applyNumberFormat="1" applyFont="1" applyFill="1" applyAlignment="1">
      <alignment horizontal="right" vertical="center"/>
    </xf>
    <xf numFmtId="0" fontId="29" fillId="0" borderId="0" xfId="0" applyFont="1" applyAlignment="1">
      <alignment vertical="center"/>
    </xf>
    <xf numFmtId="0" fontId="16" fillId="3" borderId="0" xfId="0" applyFont="1" applyFill="1"/>
    <xf numFmtId="0" fontId="16" fillId="0" borderId="0" xfId="0" applyFont="1"/>
    <xf numFmtId="0" fontId="27" fillId="0" borderId="0" xfId="0" applyFont="1" applyAlignment="1">
      <alignment vertical="center"/>
    </xf>
    <xf numFmtId="49" fontId="27" fillId="0" borderId="0" xfId="0" applyNumberFormat="1" applyFont="1" applyAlignment="1">
      <alignment vertical="center"/>
    </xf>
    <xf numFmtId="49" fontId="9" fillId="3" borderId="2" xfId="0" applyNumberFormat="1" applyFont="1" applyFill="1" applyBorder="1" applyAlignment="1">
      <alignment horizontal="left"/>
    </xf>
    <xf numFmtId="49" fontId="9" fillId="3" borderId="2" xfId="0" applyNumberFormat="1" applyFont="1" applyFill="1" applyBorder="1"/>
    <xf numFmtId="49" fontId="16" fillId="3" borderId="2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/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49" fontId="18" fillId="3" borderId="0" xfId="0" applyNumberFormat="1" applyFont="1" applyFill="1" applyAlignment="1">
      <alignment horizontal="center" vertical="center" wrapText="1"/>
    </xf>
    <xf numFmtId="0" fontId="25" fillId="0" borderId="0" xfId="0" applyFont="1" applyAlignment="1">
      <alignment horizontal="center"/>
    </xf>
    <xf numFmtId="49" fontId="25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/>
    </xf>
    <xf numFmtId="49" fontId="23" fillId="3" borderId="0" xfId="0" applyNumberFormat="1" applyFont="1" applyFill="1" applyAlignment="1">
      <alignment vertical="center"/>
    </xf>
    <xf numFmtId="49" fontId="25" fillId="0" borderId="0" xfId="0" applyNumberFormat="1" applyFont="1" applyAlignment="1">
      <alignment vertical="center"/>
    </xf>
    <xf numFmtId="0" fontId="23" fillId="0" borderId="0" xfId="0" applyFont="1"/>
    <xf numFmtId="49" fontId="9" fillId="0" borderId="0" xfId="0" applyNumberFormat="1" applyFont="1" applyAlignment="1">
      <alignment horizontal="left"/>
    </xf>
    <xf numFmtId="49" fontId="9" fillId="3" borderId="0" xfId="0" applyNumberFormat="1" applyFont="1" applyFill="1" applyAlignment="1">
      <alignment horizontal="left"/>
    </xf>
    <xf numFmtId="49" fontId="16" fillId="3" borderId="0" xfId="0" applyNumberFormat="1" applyFont="1" applyFill="1" applyAlignment="1">
      <alignment vertical="center" wrapText="1"/>
    </xf>
    <xf numFmtId="49" fontId="9" fillId="3" borderId="0" xfId="0" applyNumberFormat="1" applyFont="1" applyFill="1"/>
    <xf numFmtId="49" fontId="9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/>
    </xf>
    <xf numFmtId="49" fontId="28" fillId="0" borderId="0" xfId="0" applyNumberFormat="1" applyFont="1" applyAlignment="1">
      <alignment horizontal="left" vertical="center" wrapText="1"/>
    </xf>
    <xf numFmtId="0" fontId="15" fillId="3" borderId="0" xfId="0" applyFont="1" applyFill="1"/>
    <xf numFmtId="49" fontId="4" fillId="0" borderId="0" xfId="0" applyNumberFormat="1" applyFont="1" applyAlignment="1">
      <alignment wrapText="1"/>
    </xf>
    <xf numFmtId="49" fontId="34" fillId="3" borderId="0" xfId="0" applyNumberFormat="1" applyFont="1" applyFill="1" applyAlignment="1">
      <alignment horizontal="left" wrapText="1"/>
    </xf>
    <xf numFmtId="49" fontId="16" fillId="0" borderId="0" xfId="0" applyNumberFormat="1" applyFont="1" applyAlignment="1">
      <alignment wrapText="1"/>
    </xf>
    <xf numFmtId="49" fontId="36" fillId="0" borderId="0" xfId="0" applyNumberFormat="1" applyFont="1" applyAlignment="1">
      <alignment vertical="center"/>
    </xf>
    <xf numFmtId="49" fontId="36" fillId="3" borderId="0" xfId="0" applyNumberFormat="1" applyFont="1" applyFill="1" applyAlignment="1">
      <alignment vertical="center"/>
    </xf>
    <xf numFmtId="49" fontId="3" fillId="3" borderId="2" xfId="0" applyNumberFormat="1" applyFont="1" applyFill="1" applyBorder="1" applyAlignment="1">
      <alignment horizontal="left"/>
    </xf>
    <xf numFmtId="49" fontId="36" fillId="0" borderId="2" xfId="0" applyNumberFormat="1" applyFont="1" applyBorder="1" applyAlignment="1">
      <alignment vertical="center"/>
    </xf>
    <xf numFmtId="49" fontId="3" fillId="0" borderId="2" xfId="0" applyNumberFormat="1" applyFont="1" applyBorder="1"/>
    <xf numFmtId="49" fontId="34" fillId="3" borderId="0" xfId="0" applyNumberFormat="1" applyFont="1" applyFill="1" applyAlignment="1">
      <alignment horizontal="left" vertical="top" wrapText="1"/>
    </xf>
    <xf numFmtId="49" fontId="3" fillId="3" borderId="0" xfId="0" applyNumberFormat="1" applyFont="1" applyFill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0" xfId="0" applyFont="1"/>
    <xf numFmtId="49" fontId="36" fillId="0" borderId="0" xfId="0" applyNumberFormat="1" applyFont="1" applyAlignment="1">
      <alignment wrapText="1"/>
    </xf>
    <xf numFmtId="49" fontId="26" fillId="0" borderId="0" xfId="0" applyNumberFormat="1" applyFont="1" applyAlignment="1">
      <alignment horizontal="right" wrapText="1"/>
    </xf>
    <xf numFmtId="49" fontId="4" fillId="3" borderId="0" xfId="0" applyNumberFormat="1" applyFont="1" applyFill="1" applyAlignment="1">
      <alignment wrapText="1"/>
    </xf>
    <xf numFmtId="49" fontId="48" fillId="0" borderId="2" xfId="0" applyNumberFormat="1" applyFont="1" applyBorder="1" applyAlignment="1">
      <alignment vertical="center"/>
    </xf>
    <xf numFmtId="0" fontId="9" fillId="0" borderId="0" xfId="0" applyFont="1"/>
    <xf numFmtId="49" fontId="5" fillId="0" borderId="0" xfId="0" applyNumberFormat="1" applyFont="1" applyAlignment="1">
      <alignment horizontal="center" vertical="center"/>
    </xf>
    <xf numFmtId="49" fontId="37" fillId="2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>
      <alignment horizontal="left"/>
    </xf>
    <xf numFmtId="2" fontId="2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7" fillId="0" borderId="2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49" fontId="37" fillId="0" borderId="0" xfId="0" applyNumberFormat="1" applyFont="1" applyAlignment="1">
      <alignment horizontal="left"/>
    </xf>
    <xf numFmtId="49" fontId="37" fillId="0" borderId="0" xfId="0" quotePrefix="1" applyNumberFormat="1" applyFont="1" applyAlignment="1">
      <alignment horizontal="left" vertical="top" wrapText="1"/>
    </xf>
    <xf numFmtId="49" fontId="37" fillId="0" borderId="0" xfId="0" quotePrefix="1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3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49" fontId="37" fillId="0" borderId="0" xfId="0" applyNumberFormat="1" applyFont="1" applyAlignment="1">
      <alignment horizontal="center" vertical="center" wrapText="1"/>
    </xf>
    <xf numFmtId="49" fontId="3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49" fontId="37" fillId="3" borderId="0" xfId="0" applyNumberFormat="1" applyFont="1" applyFill="1" applyAlignment="1">
      <alignment vertical="center"/>
    </xf>
    <xf numFmtId="49" fontId="13" fillId="2" borderId="0" xfId="0" applyNumberFormat="1" applyFont="1" applyFill="1" applyAlignment="1" applyProtection="1">
      <alignment horizontal="left"/>
      <protection locked="0"/>
    </xf>
    <xf numFmtId="49" fontId="7" fillId="0" borderId="0" xfId="0" applyNumberFormat="1" applyFont="1" applyAlignment="1">
      <alignment horizontal="left" vertical="center"/>
    </xf>
    <xf numFmtId="49" fontId="38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49" fontId="7" fillId="2" borderId="0" xfId="0" applyNumberFormat="1" applyFont="1" applyFill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49" fillId="0" borderId="0" xfId="0" applyFont="1" applyAlignment="1">
      <alignment horizontal="right" vertical="center"/>
    </xf>
    <xf numFmtId="0" fontId="52" fillId="0" borderId="0" xfId="0" applyFont="1" applyAlignment="1">
      <alignment horizontal="left" vertical="center"/>
    </xf>
    <xf numFmtId="49" fontId="38" fillId="4" borderId="1" xfId="0" applyNumberFormat="1" applyFont="1" applyFill="1" applyBorder="1" applyAlignment="1">
      <alignment horizontal="center" vertical="center"/>
    </xf>
    <xf numFmtId="0" fontId="54" fillId="5" borderId="0" xfId="0" applyFont="1" applyFill="1" applyAlignment="1">
      <alignment horizontal="center"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43" fontId="51" fillId="0" borderId="1" xfId="2" applyFont="1" applyBorder="1" applyAlignment="1">
      <alignment vertical="center"/>
    </xf>
    <xf numFmtId="43" fontId="51" fillId="2" borderId="1" xfId="2" applyFont="1" applyFill="1" applyBorder="1" applyAlignment="1" applyProtection="1">
      <alignment vertical="center"/>
      <protection locked="0"/>
    </xf>
    <xf numFmtId="0" fontId="56" fillId="2" borderId="1" xfId="0" applyFont="1" applyFill="1" applyBorder="1" applyAlignment="1" applyProtection="1">
      <alignment vertical="center"/>
      <protection locked="0"/>
    </xf>
    <xf numFmtId="0" fontId="51" fillId="2" borderId="1" xfId="0" applyFont="1" applyFill="1" applyBorder="1" applyAlignment="1" applyProtection="1">
      <alignment vertical="center"/>
      <protection locked="0"/>
    </xf>
    <xf numFmtId="0" fontId="51" fillId="0" borderId="0" xfId="0" applyFont="1" applyAlignment="1">
      <alignment horizontal="right" vertical="center"/>
    </xf>
    <xf numFmtId="43" fontId="51" fillId="0" borderId="0" xfId="2" applyFont="1" applyBorder="1" applyAlignment="1">
      <alignment vertical="center"/>
    </xf>
    <xf numFmtId="0" fontId="51" fillId="0" borderId="0" xfId="0" applyFont="1" applyAlignment="1">
      <alignment horizontal="center" vertical="center" wrapText="1"/>
    </xf>
    <xf numFmtId="0" fontId="60" fillId="0" borderId="0" xfId="0" applyFont="1" applyAlignment="1">
      <alignment horizontal="right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65" fontId="51" fillId="0" borderId="1" xfId="0" applyNumberFormat="1" applyFont="1" applyBorder="1" applyAlignment="1">
      <alignment vertical="center"/>
    </xf>
    <xf numFmtId="43" fontId="51" fillId="0" borderId="1" xfId="2" applyFont="1" applyBorder="1" applyAlignment="1">
      <alignment horizontal="right" vertical="center"/>
    </xf>
    <xf numFmtId="170" fontId="51" fillId="0" borderId="0" xfId="0" applyNumberFormat="1" applyFont="1" applyAlignment="1">
      <alignment vertical="center"/>
    </xf>
    <xf numFmtId="0" fontId="52" fillId="0" borderId="1" xfId="0" applyFont="1" applyBorder="1" applyAlignment="1">
      <alignment horizontal="center" vertical="center"/>
    </xf>
    <xf numFmtId="171" fontId="51" fillId="0" borderId="1" xfId="0" applyNumberFormat="1" applyFont="1" applyBorder="1" applyAlignment="1">
      <alignment vertical="center"/>
    </xf>
    <xf numFmtId="168" fontId="51" fillId="0" borderId="1" xfId="5" applyNumberFormat="1" applyFont="1" applyBorder="1" applyAlignment="1">
      <alignment vertical="center"/>
    </xf>
    <xf numFmtId="0" fontId="52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1" fillId="6" borderId="1" xfId="0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14" fontId="54" fillId="5" borderId="0" xfId="0" applyNumberFormat="1" applyFont="1" applyFill="1" applyAlignment="1">
      <alignment horizontal="center" vertical="center"/>
    </xf>
    <xf numFmtId="49" fontId="59" fillId="0" borderId="0" xfId="0" applyNumberFormat="1" applyFont="1" applyAlignment="1">
      <alignment horizontal="center" vertical="center"/>
    </xf>
    <xf numFmtId="43" fontId="51" fillId="0" borderId="1" xfId="2" applyFont="1" applyBorder="1" applyAlignment="1">
      <alignment horizontal="center" vertical="center"/>
    </xf>
    <xf numFmtId="43" fontId="51" fillId="2" borderId="1" xfId="2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169" fontId="51" fillId="0" borderId="1" xfId="2" applyNumberFormat="1" applyFont="1" applyBorder="1" applyAlignment="1">
      <alignment horizontal="center" vertical="center"/>
    </xf>
    <xf numFmtId="49" fontId="13" fillId="2" borderId="0" xfId="0" applyNumberFormat="1" applyFont="1" applyFill="1" applyAlignment="1">
      <alignment horizontal="left"/>
    </xf>
    <xf numFmtId="49" fontId="15" fillId="0" borderId="0" xfId="0" applyNumberFormat="1" applyFont="1" applyAlignment="1">
      <alignment horizontal="left" vertical="center"/>
    </xf>
    <xf numFmtId="49" fontId="37" fillId="2" borderId="0" xfId="0" applyNumberFormat="1" applyFont="1" applyFill="1" applyAlignment="1" applyProtection="1">
      <alignment horizontal="left" vertical="center"/>
      <protection locked="0"/>
    </xf>
    <xf numFmtId="0" fontId="0" fillId="8" borderId="0" xfId="0" applyFill="1"/>
    <xf numFmtId="49" fontId="4" fillId="8" borderId="0" xfId="0" applyNumberFormat="1" applyFont="1" applyFill="1" applyAlignment="1">
      <alignment vertical="center"/>
    </xf>
    <xf numFmtId="49" fontId="15" fillId="8" borderId="0" xfId="0" applyNumberFormat="1" applyFont="1" applyFill="1"/>
    <xf numFmtId="49" fontId="28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71" fillId="0" borderId="0" xfId="0" applyFont="1" applyAlignment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0" applyFont="1" applyAlignment="1">
      <alignment vertical="center"/>
    </xf>
    <xf numFmtId="0" fontId="72" fillId="9" borderId="1" xfId="0" applyFont="1" applyFill="1" applyBorder="1" applyAlignment="1" applyProtection="1">
      <alignment vertical="top"/>
      <protection locked="0"/>
    </xf>
    <xf numFmtId="43" fontId="72" fillId="9" borderId="1" xfId="2" applyFont="1" applyFill="1" applyBorder="1" applyAlignment="1" applyProtection="1">
      <alignment horizontal="right" vertical="center"/>
      <protection locked="0"/>
    </xf>
    <xf numFmtId="43" fontId="72" fillId="0" borderId="1" xfId="2" applyFont="1" applyBorder="1" applyAlignment="1">
      <alignment horizontal="right" vertical="center"/>
    </xf>
    <xf numFmtId="0" fontId="72" fillId="9" borderId="1" xfId="0" applyFont="1" applyFill="1" applyBorder="1" applyProtection="1">
      <protection locked="0"/>
    </xf>
    <xf numFmtId="0" fontId="72" fillId="0" borderId="0" xfId="0" applyFont="1" applyAlignment="1">
      <alignment horizontal="center" vertical="top" wrapText="1"/>
    </xf>
    <xf numFmtId="0" fontId="72" fillId="0" borderId="0" xfId="0" applyFont="1" applyAlignment="1">
      <alignment horizontal="left" vertical="top" wrapText="1"/>
    </xf>
    <xf numFmtId="0" fontId="72" fillId="0" borderId="0" xfId="0" applyFont="1" applyAlignment="1">
      <alignment horizontal="center" vertical="center"/>
    </xf>
    <xf numFmtId="43" fontId="72" fillId="0" borderId="0" xfId="2" applyFont="1" applyBorder="1" applyAlignment="1">
      <alignment horizontal="right" vertical="center"/>
    </xf>
    <xf numFmtId="0" fontId="72" fillId="0" borderId="0" xfId="0" applyFont="1" applyAlignment="1">
      <alignment wrapText="1"/>
    </xf>
    <xf numFmtId="0" fontId="72" fillId="0" borderId="1" xfId="0" applyFont="1" applyBorder="1" applyAlignment="1">
      <alignment horizontal="center" vertical="center" wrapText="1"/>
    </xf>
    <xf numFmtId="0" fontId="72" fillId="0" borderId="1" xfId="0" applyFont="1" applyBorder="1" applyAlignment="1">
      <alignment vertical="center"/>
    </xf>
    <xf numFmtId="43" fontId="72" fillId="0" borderId="1" xfId="0" applyNumberFormat="1" applyFont="1" applyBorder="1" applyAlignment="1">
      <alignment vertical="center"/>
    </xf>
    <xf numFmtId="43" fontId="72" fillId="0" borderId="1" xfId="2" applyFont="1" applyBorder="1" applyAlignment="1">
      <alignment horizontal="center" vertical="center"/>
    </xf>
    <xf numFmtId="43" fontId="72" fillId="9" borderId="1" xfId="0" applyNumberFormat="1" applyFont="1" applyFill="1" applyBorder="1" applyAlignment="1" applyProtection="1">
      <alignment vertical="center"/>
      <protection locked="0"/>
    </xf>
    <xf numFmtId="9" fontId="72" fillId="0" borderId="1" xfId="5" applyFont="1" applyBorder="1" applyAlignment="1">
      <alignment horizontal="center" vertical="center"/>
    </xf>
    <xf numFmtId="43" fontId="72" fillId="0" borderId="0" xfId="2" applyFont="1" applyBorder="1" applyAlignment="1">
      <alignment horizontal="center" vertical="center"/>
    </xf>
    <xf numFmtId="0" fontId="72" fillId="0" borderId="1" xfId="0" applyFont="1" applyBorder="1" applyAlignment="1">
      <alignment horizontal="right" vertical="center"/>
    </xf>
    <xf numFmtId="0" fontId="72" fillId="0" borderId="1" xfId="0" applyFont="1" applyBorder="1" applyAlignment="1">
      <alignment horizontal="center" vertical="center"/>
    </xf>
    <xf numFmtId="43" fontId="72" fillId="0" borderId="1" xfId="0" applyNumberFormat="1" applyFont="1" applyBorder="1" applyAlignment="1">
      <alignment horizontal="center" vertical="center"/>
    </xf>
    <xf numFmtId="43" fontId="72" fillId="0" borderId="1" xfId="2" applyFont="1" applyBorder="1" applyAlignment="1">
      <alignment vertical="center"/>
    </xf>
    <xf numFmtId="43" fontId="73" fillId="0" borderId="1" xfId="2" applyFont="1" applyBorder="1" applyAlignment="1">
      <alignment vertical="center"/>
    </xf>
    <xf numFmtId="43" fontId="72" fillId="0" borderId="0" xfId="2" applyFont="1" applyBorder="1" applyAlignment="1">
      <alignment vertical="center"/>
    </xf>
    <xf numFmtId="0" fontId="72" fillId="0" borderId="0" xfId="0" applyFont="1" applyAlignment="1">
      <alignment horizontal="center" vertical="top"/>
    </xf>
    <xf numFmtId="0" fontId="74" fillId="0" borderId="0" xfId="0" applyFont="1" applyAlignment="1">
      <alignment horizontal="justify" vertical="center"/>
    </xf>
    <xf numFmtId="0" fontId="7" fillId="0" borderId="0" xfId="0" applyFont="1"/>
    <xf numFmtId="0" fontId="14" fillId="3" borderId="0" xfId="0" applyFont="1" applyFill="1" applyAlignment="1">
      <alignment vertical="center"/>
    </xf>
    <xf numFmtId="49" fontId="16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42" fillId="3" borderId="0" xfId="0" applyNumberFormat="1" applyFont="1" applyFill="1" applyAlignment="1">
      <alignment horizontal="left" vertical="top" wrapText="1"/>
    </xf>
    <xf numFmtId="49" fontId="31" fillId="3" borderId="0" xfId="0" applyNumberFormat="1" applyFont="1" applyFill="1" applyAlignment="1">
      <alignment horizontal="left" vertical="top" wrapText="1"/>
    </xf>
    <xf numFmtId="49" fontId="34" fillId="0" borderId="0" xfId="0" applyNumberFormat="1" applyFont="1" applyAlignment="1">
      <alignment horizontal="left" vertical="top" wrapText="1"/>
    </xf>
    <xf numFmtId="49" fontId="22" fillId="3" borderId="0" xfId="0" applyNumberFormat="1" applyFont="1" applyFill="1" applyAlignment="1">
      <alignment horizontal="left" wrapText="1"/>
    </xf>
    <xf numFmtId="49" fontId="27" fillId="0" borderId="2" xfId="0" applyNumberFormat="1" applyFont="1" applyBorder="1" applyAlignment="1">
      <alignment vertical="center"/>
    </xf>
    <xf numFmtId="49" fontId="8" fillId="0" borderId="2" xfId="0" applyNumberFormat="1" applyFont="1" applyBorder="1"/>
    <xf numFmtId="49" fontId="27" fillId="3" borderId="0" xfId="0" applyNumberFormat="1" applyFont="1" applyFill="1" applyAlignment="1">
      <alignment vertical="center"/>
    </xf>
    <xf numFmtId="49" fontId="27" fillId="0" borderId="0" xfId="0" applyNumberFormat="1" applyFont="1" applyAlignment="1">
      <alignment wrapText="1"/>
    </xf>
    <xf numFmtId="49" fontId="8" fillId="3" borderId="0" xfId="0" applyNumberFormat="1" applyFont="1" applyFill="1" applyAlignment="1">
      <alignment horizontal="left" vertical="center"/>
    </xf>
    <xf numFmtId="0" fontId="27" fillId="0" borderId="0" xfId="0" applyFont="1"/>
    <xf numFmtId="49" fontId="32" fillId="3" borderId="0" xfId="0" applyNumberFormat="1" applyFont="1" applyFill="1" applyAlignment="1">
      <alignment horizontal="left" wrapText="1"/>
    </xf>
    <xf numFmtId="49" fontId="14" fillId="0" borderId="0" xfId="0" applyNumberFormat="1" applyFont="1" applyAlignment="1">
      <alignment wrapText="1"/>
    </xf>
    <xf numFmtId="49" fontId="22" fillId="3" borderId="0" xfId="0" applyNumberFormat="1" applyFont="1" applyFill="1" applyAlignment="1">
      <alignment horizontal="left" vertical="top" wrapText="1"/>
    </xf>
    <xf numFmtId="0" fontId="74" fillId="0" borderId="3" xfId="0" applyFont="1" applyBorder="1" applyAlignment="1">
      <alignment horizontal="center" vertical="top" wrapText="1"/>
    </xf>
    <xf numFmtId="0" fontId="74" fillId="0" borderId="4" xfId="0" applyFont="1" applyBorder="1" applyAlignment="1">
      <alignment horizontal="center" vertical="top" wrapText="1"/>
    </xf>
    <xf numFmtId="49" fontId="61" fillId="0" borderId="2" xfId="0" applyNumberFormat="1" applyFont="1" applyBorder="1" applyAlignment="1">
      <alignment vertical="center"/>
    </xf>
    <xf numFmtId="49" fontId="44" fillId="0" borderId="2" xfId="0" applyNumberFormat="1" applyFont="1" applyBorder="1"/>
    <xf numFmtId="49" fontId="61" fillId="0" borderId="0" xfId="0" applyNumberFormat="1" applyFont="1" applyAlignment="1">
      <alignment vertical="center"/>
    </xf>
    <xf numFmtId="49" fontId="61" fillId="3" borderId="0" xfId="0" applyNumberFormat="1" applyFont="1" applyFill="1" applyAlignment="1">
      <alignment vertical="center"/>
    </xf>
    <xf numFmtId="49" fontId="26" fillId="0" borderId="0" xfId="0" applyNumberFormat="1" applyFont="1" applyAlignment="1">
      <alignment horizontal="center" wrapText="1"/>
    </xf>
    <xf numFmtId="49" fontId="22" fillId="0" borderId="0" xfId="0" applyNumberFormat="1" applyFont="1" applyAlignment="1">
      <alignment horizontal="left" wrapText="1"/>
    </xf>
    <xf numFmtId="0" fontId="22" fillId="3" borderId="0" xfId="0" applyFont="1" applyFill="1" applyAlignment="1">
      <alignment horizontal="center" vertical="top" wrapText="1"/>
    </xf>
    <xf numFmtId="14" fontId="16" fillId="2" borderId="1" xfId="0" applyNumberFormat="1" applyFont="1" applyFill="1" applyBorder="1" applyAlignment="1" applyProtection="1">
      <alignment horizontal="center" wrapText="1"/>
      <protection locked="0"/>
    </xf>
    <xf numFmtId="49" fontId="4" fillId="2" borderId="1" xfId="0" applyNumberFormat="1" applyFont="1" applyFill="1" applyBorder="1" applyAlignment="1" applyProtection="1">
      <alignment wrapText="1"/>
      <protection locked="0"/>
    </xf>
    <xf numFmtId="0" fontId="1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49" fontId="62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5" fillId="0" borderId="1" xfId="0" applyFont="1" applyBorder="1" applyAlignment="1">
      <alignment horizontal="center" vertical="center" wrapText="1"/>
    </xf>
    <xf numFmtId="9" fontId="72" fillId="0" borderId="0" xfId="5" applyFont="1" applyBorder="1" applyAlignment="1">
      <alignment horizontal="center" vertical="center"/>
    </xf>
    <xf numFmtId="168" fontId="72" fillId="0" borderId="0" xfId="5" applyNumberFormat="1" applyFont="1" applyBorder="1" applyAlignment="1" applyProtection="1">
      <alignment horizontal="center" vertical="center"/>
      <protection locked="0"/>
    </xf>
    <xf numFmtId="43" fontId="45" fillId="0" borderId="0" xfId="2" applyFont="1" applyBorder="1" applyAlignment="1">
      <alignment vertical="center"/>
    </xf>
    <xf numFmtId="43" fontId="45" fillId="0" borderId="0" xfId="2" applyFont="1" applyFill="1" applyBorder="1" applyAlignment="1">
      <alignment vertical="center"/>
    </xf>
    <xf numFmtId="0" fontId="76" fillId="0" borderId="0" xfId="0" applyFont="1" applyAlignment="1">
      <alignment horizontal="center" vertical="top"/>
    </xf>
    <xf numFmtId="49" fontId="15" fillId="10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77" fillId="9" borderId="1" xfId="0" applyFont="1" applyFill="1" applyBorder="1" applyAlignment="1" applyProtection="1">
      <alignment horizontal="center" vertical="center"/>
      <protection locked="0"/>
    </xf>
    <xf numFmtId="0" fontId="77" fillId="9" borderId="4" xfId="0" applyFont="1" applyFill="1" applyBorder="1" applyAlignment="1" applyProtection="1">
      <alignment horizontal="center" vertical="center"/>
      <protection locked="0"/>
    </xf>
    <xf numFmtId="0" fontId="78" fillId="0" borderId="1" xfId="0" applyFont="1" applyBorder="1" applyAlignment="1">
      <alignment horizontal="center" vertical="center" wrapText="1"/>
    </xf>
    <xf numFmtId="0" fontId="76" fillId="10" borderId="1" xfId="0" applyFont="1" applyFill="1" applyBorder="1" applyAlignment="1" applyProtection="1">
      <alignment horizontal="center" vertical="center" wrapText="1"/>
      <protection locked="0"/>
    </xf>
    <xf numFmtId="9" fontId="72" fillId="0" borderId="1" xfId="5" applyFont="1" applyBorder="1" applyAlignment="1">
      <alignment horizontal="center" vertical="center" wrapText="1"/>
    </xf>
    <xf numFmtId="9" fontId="72" fillId="0" borderId="0" xfId="5" applyFont="1" applyBorder="1" applyAlignment="1">
      <alignment horizontal="center" vertical="center" wrapText="1"/>
    </xf>
    <xf numFmtId="0" fontId="75" fillId="0" borderId="1" xfId="0" applyFont="1" applyBorder="1" applyAlignment="1">
      <alignment vertical="center"/>
    </xf>
    <xf numFmtId="0" fontId="78" fillId="0" borderId="1" xfId="0" applyFont="1" applyBorder="1" applyAlignment="1">
      <alignment horizontal="center" vertical="center"/>
    </xf>
    <xf numFmtId="43" fontId="73" fillId="0" borderId="5" xfId="2" applyFont="1" applyBorder="1" applyAlignment="1">
      <alignment vertical="center"/>
    </xf>
    <xf numFmtId="0" fontId="49" fillId="0" borderId="0" xfId="0" applyFont="1" applyAlignment="1">
      <alignment horizontal="left" vertical="center"/>
    </xf>
    <xf numFmtId="9" fontId="37" fillId="3" borderId="0" xfId="5" applyFont="1" applyFill="1" applyBorder="1" applyAlignment="1" applyProtection="1">
      <alignment vertical="center"/>
    </xf>
    <xf numFmtId="166" fontId="37" fillId="3" borderId="0" xfId="0" applyNumberFormat="1" applyFont="1" applyFill="1" applyAlignment="1">
      <alignment vertical="center" wrapText="1"/>
    </xf>
    <xf numFmtId="166" fontId="14" fillId="0" borderId="0" xfId="0" applyNumberFormat="1" applyFont="1"/>
    <xf numFmtId="2" fontId="14" fillId="3" borderId="0" xfId="0" applyNumberFormat="1" applyFont="1" applyFill="1" applyAlignment="1">
      <alignment vertical="center"/>
    </xf>
    <xf numFmtId="166" fontId="14" fillId="3" borderId="0" xfId="0" applyNumberFormat="1" applyFont="1" applyFill="1"/>
    <xf numFmtId="0" fontId="37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49" fontId="37" fillId="3" borderId="0" xfId="0" applyNumberFormat="1" applyFont="1" applyFill="1" applyAlignment="1">
      <alignment horizontal="left" vertical="center" wrapText="1"/>
    </xf>
    <xf numFmtId="49" fontId="37" fillId="3" borderId="0" xfId="0" applyNumberFormat="1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7" fillId="0" borderId="0" xfId="0" applyFont="1"/>
    <xf numFmtId="0" fontId="16" fillId="0" borderId="0" xfId="0" applyFont="1" applyAlignment="1">
      <alignment vertical="center" wrapText="1"/>
    </xf>
    <xf numFmtId="49" fontId="15" fillId="0" borderId="0" xfId="0" quotePrefix="1" applyNumberFormat="1" applyFont="1" applyAlignment="1">
      <alignment horizontal="left" vertical="top"/>
    </xf>
    <xf numFmtId="49" fontId="18" fillId="3" borderId="0" xfId="0" applyNumberFormat="1" applyFont="1" applyFill="1" applyAlignment="1">
      <alignment horizontal="center" vertical="top" wrapText="1"/>
    </xf>
    <xf numFmtId="49" fontId="15" fillId="3" borderId="0" xfId="0" applyNumberFormat="1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center" vertical="top"/>
    </xf>
    <xf numFmtId="0" fontId="4" fillId="0" borderId="0" xfId="0" applyFont="1" applyAlignment="1">
      <alignment horizontal="left"/>
    </xf>
    <xf numFmtId="0" fontId="72" fillId="0" borderId="0" xfId="0" applyFont="1" applyAlignment="1">
      <alignment vertical="top" wrapText="1"/>
    </xf>
    <xf numFmtId="0" fontId="2" fillId="0" borderId="0" xfId="0" applyFont="1"/>
    <xf numFmtId="0" fontId="15" fillId="11" borderId="1" xfId="0" applyFont="1" applyFill="1" applyBorder="1" applyAlignment="1">
      <alignment horizontal="center" vertical="center"/>
    </xf>
    <xf numFmtId="0" fontId="79" fillId="12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 indent="3"/>
    </xf>
    <xf numFmtId="0" fontId="37" fillId="0" borderId="1" xfId="0" applyFont="1" applyBorder="1" applyAlignment="1">
      <alignment horizontal="center" vertical="center" wrapText="1"/>
    </xf>
    <xf numFmtId="0" fontId="72" fillId="0" borderId="1" xfId="0" applyFont="1" applyBorder="1" applyAlignment="1">
      <alignment horizontal="left" vertical="top" wrapText="1"/>
    </xf>
    <xf numFmtId="0" fontId="57" fillId="3" borderId="6" xfId="0" applyFont="1" applyFill="1" applyBorder="1" applyAlignment="1">
      <alignment horizontal="left" vertical="top" wrapText="1"/>
    </xf>
    <xf numFmtId="0" fontId="15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/>
      <protection locked="0"/>
    </xf>
    <xf numFmtId="0" fontId="38" fillId="0" borderId="1" xfId="0" applyFont="1" applyBorder="1" applyAlignment="1">
      <alignment horizontal="center" vertical="center" wrapText="1"/>
    </xf>
    <xf numFmtId="0" fontId="37" fillId="11" borderId="4" xfId="0" applyFont="1" applyFill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right"/>
    </xf>
    <xf numFmtId="49" fontId="37" fillId="13" borderId="0" xfId="0" applyNumberFormat="1" applyFont="1" applyFill="1"/>
    <xf numFmtId="49" fontId="15" fillId="0" borderId="2" xfId="0" applyNumberFormat="1" applyFont="1" applyBorder="1" applyAlignment="1">
      <alignment horizontal="left"/>
    </xf>
    <xf numFmtId="49" fontId="15" fillId="0" borderId="2" xfId="0" applyNumberFormat="1" applyFont="1" applyBorder="1"/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75" fillId="0" borderId="0" xfId="4" applyFont="1" applyAlignment="1">
      <alignment vertical="center"/>
    </xf>
    <xf numFmtId="0" fontId="75" fillId="0" borderId="0" xfId="4" applyFont="1" applyAlignment="1">
      <alignment horizontal="center" vertical="center"/>
    </xf>
    <xf numFmtId="43" fontId="75" fillId="0" borderId="0" xfId="2" applyFont="1" applyAlignment="1">
      <alignment vertical="center"/>
    </xf>
    <xf numFmtId="49" fontId="65" fillId="3" borderId="0" xfId="0" applyNumberFormat="1" applyFont="1" applyFill="1" applyAlignment="1">
      <alignment horizontal="left" vertical="center"/>
    </xf>
    <xf numFmtId="49" fontId="66" fillId="3" borderId="0" xfId="0" applyNumberFormat="1" applyFont="1" applyFill="1" applyAlignment="1">
      <alignment horizontal="center" vertical="center"/>
    </xf>
    <xf numFmtId="0" fontId="56" fillId="0" borderId="0" xfId="4" applyFont="1" applyAlignment="1">
      <alignment horizontal="center" vertical="center"/>
    </xf>
    <xf numFmtId="43" fontId="66" fillId="3" borderId="0" xfId="2" applyFont="1" applyFill="1" applyBorder="1" applyAlignment="1" applyProtection="1">
      <alignment horizontal="right" vertical="center"/>
    </xf>
    <xf numFmtId="43" fontId="56" fillId="0" borderId="0" xfId="2" applyFont="1" applyBorder="1"/>
    <xf numFmtId="0" fontId="15" fillId="0" borderId="0" xfId="0" applyFont="1" applyAlignment="1">
      <alignment vertical="center"/>
    </xf>
    <xf numFmtId="0" fontId="51" fillId="0" borderId="0" xfId="0" applyFont="1" applyAlignment="1" applyProtection="1">
      <alignment vertical="center"/>
      <protection locked="0"/>
    </xf>
    <xf numFmtId="166" fontId="26" fillId="0" borderId="0" xfId="0" applyNumberFormat="1" applyFont="1" applyAlignment="1">
      <alignment vertical="center" wrapText="1"/>
    </xf>
    <xf numFmtId="166" fontId="2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vertical="top"/>
    </xf>
    <xf numFmtId="0" fontId="16" fillId="2" borderId="0" xfId="0" applyFont="1" applyFill="1" applyAlignment="1">
      <alignment vertical="top"/>
    </xf>
    <xf numFmtId="0" fontId="6" fillId="2" borderId="0" xfId="0" applyFont="1" applyFill="1" applyAlignment="1">
      <alignment horizontal="center" vertical="center" wrapText="1"/>
    </xf>
    <xf numFmtId="0" fontId="74" fillId="10" borderId="1" xfId="0" applyFont="1" applyFill="1" applyBorder="1" applyAlignment="1" applyProtection="1">
      <alignment horizontal="center" vertical="center" wrapText="1"/>
      <protection locked="0"/>
    </xf>
    <xf numFmtId="0" fontId="74" fillId="0" borderId="3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center" wrapText="1"/>
    </xf>
    <xf numFmtId="0" fontId="37" fillId="10" borderId="1" xfId="0" applyFont="1" applyFill="1" applyBorder="1" applyAlignment="1" applyProtection="1">
      <alignment horizontal="left" vertical="center" wrapText="1" indent="3"/>
      <protection locked="0"/>
    </xf>
    <xf numFmtId="0" fontId="15" fillId="10" borderId="1" xfId="0" applyFont="1" applyFill="1" applyBorder="1" applyAlignment="1" applyProtection="1">
      <alignment horizontal="center" vertical="center"/>
      <protection locked="0"/>
    </xf>
    <xf numFmtId="49" fontId="42" fillId="0" borderId="0" xfId="0" applyNumberFormat="1" applyFont="1" applyAlignment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wrapText="1"/>
      <protection locked="0"/>
    </xf>
    <xf numFmtId="49" fontId="6" fillId="0" borderId="0" xfId="0" applyNumberFormat="1" applyFont="1" applyAlignment="1">
      <alignment horizontal="center" wrapText="1"/>
    </xf>
    <xf numFmtId="0" fontId="23" fillId="9" borderId="0" xfId="0" applyFont="1" applyFill="1" applyProtection="1">
      <protection locked="0"/>
    </xf>
    <xf numFmtId="0" fontId="51" fillId="8" borderId="0" xfId="0" applyFont="1" applyFill="1" applyAlignment="1">
      <alignment vertical="center"/>
    </xf>
    <xf numFmtId="0" fontId="51" fillId="13" borderId="0" xfId="0" applyFont="1" applyFill="1" applyAlignment="1">
      <alignment vertical="center"/>
    </xf>
    <xf numFmtId="43" fontId="51" fillId="0" borderId="1" xfId="2" applyFont="1" applyFill="1" applyBorder="1" applyAlignment="1" applyProtection="1">
      <alignment vertical="center"/>
      <protection locked="0"/>
    </xf>
    <xf numFmtId="0" fontId="68" fillId="14" borderId="20" xfId="0" applyFont="1" applyFill="1" applyBorder="1" applyAlignment="1">
      <alignment vertical="center" wrapText="1"/>
    </xf>
    <xf numFmtId="49" fontId="15" fillId="0" borderId="0" xfId="0" applyNumberFormat="1" applyFont="1" applyAlignment="1">
      <alignment horizontal="right" vertical="center"/>
    </xf>
    <xf numFmtId="0" fontId="51" fillId="0" borderId="1" xfId="2" applyNumberFormat="1" applyFont="1" applyFill="1" applyBorder="1" applyAlignment="1" applyProtection="1">
      <alignment vertical="center"/>
    </xf>
    <xf numFmtId="43" fontId="51" fillId="0" borderId="1" xfId="2" applyFont="1" applyFill="1" applyBorder="1" applyAlignment="1" applyProtection="1">
      <alignment vertical="center"/>
    </xf>
    <xf numFmtId="49" fontId="26" fillId="3" borderId="2" xfId="0" applyNumberFormat="1" applyFont="1" applyFill="1" applyBorder="1" applyAlignment="1">
      <alignment horizontal="left"/>
    </xf>
    <xf numFmtId="43" fontId="31" fillId="3" borderId="1" xfId="2" applyFont="1" applyFill="1" applyBorder="1" applyAlignment="1" applyProtection="1">
      <alignment horizontal="right" vertical="top" wrapText="1"/>
    </xf>
    <xf numFmtId="49" fontId="31" fillId="3" borderId="0" xfId="0" applyNumberFormat="1" applyFont="1" applyFill="1" applyAlignment="1">
      <alignment horizontal="right" vertical="center" wrapText="1"/>
    </xf>
    <xf numFmtId="49" fontId="31" fillId="0" borderId="0" xfId="0" applyNumberFormat="1" applyFont="1" applyAlignment="1">
      <alignment horizontal="left" vertical="top" wrapText="1"/>
    </xf>
    <xf numFmtId="168" fontId="31" fillId="3" borderId="1" xfId="5" applyNumberFormat="1" applyFont="1" applyFill="1" applyBorder="1" applyAlignment="1" applyProtection="1">
      <alignment horizontal="right" vertical="top" wrapText="1"/>
    </xf>
    <xf numFmtId="172" fontId="31" fillId="3" borderId="1" xfId="0" applyNumberFormat="1" applyFont="1" applyFill="1" applyBorder="1" applyAlignment="1">
      <alignment horizontal="left" vertical="top" wrapText="1"/>
    </xf>
    <xf numFmtId="49" fontId="26" fillId="0" borderId="0" xfId="0" applyNumberFormat="1" applyFont="1" applyAlignment="1">
      <alignment horizontal="left" vertical="center"/>
    </xf>
    <xf numFmtId="1" fontId="15" fillId="2" borderId="0" xfId="0" applyNumberFormat="1" applyFont="1" applyFill="1" applyAlignment="1" applyProtection="1">
      <alignment horizontal="center" vertical="center"/>
      <protection locked="0"/>
    </xf>
    <xf numFmtId="1" fontId="54" fillId="5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51" fillId="10" borderId="1" xfId="0" applyFont="1" applyFill="1" applyBorder="1" applyAlignment="1" applyProtection="1">
      <alignment vertical="center"/>
      <protection locked="0"/>
    </xf>
    <xf numFmtId="170" fontId="72" fillId="0" borderId="0" xfId="0" applyNumberFormat="1" applyFont="1" applyAlignment="1">
      <alignment vertical="center"/>
    </xf>
    <xf numFmtId="170" fontId="72" fillId="0" borderId="0" xfId="0" applyNumberFormat="1" applyFont="1"/>
    <xf numFmtId="49" fontId="4" fillId="0" borderId="0" xfId="0" applyNumberFormat="1" applyFont="1" applyAlignment="1">
      <alignment horizontal="center" vertical="center"/>
    </xf>
    <xf numFmtId="49" fontId="15" fillId="0" borderId="0" xfId="0" quotePrefix="1" applyNumberFormat="1" applyFont="1" applyAlignment="1">
      <alignment horizontal="left" vertical="top" wrapText="1"/>
    </xf>
    <xf numFmtId="49" fontId="37" fillId="10" borderId="0" xfId="0" quotePrefix="1" applyNumberFormat="1" applyFont="1" applyFill="1" applyAlignment="1" applyProtection="1">
      <alignment horizontal="center" vertical="top" wrapText="1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39" fillId="2" borderId="7" xfId="1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Alignment="1">
      <alignment horizontal="left"/>
    </xf>
    <xf numFmtId="49" fontId="4" fillId="2" borderId="7" xfId="0" applyNumberFormat="1" applyFont="1" applyFill="1" applyBorder="1" applyAlignment="1" applyProtection="1">
      <alignment horizontal="center"/>
      <protection locked="0"/>
    </xf>
    <xf numFmtId="49" fontId="15" fillId="9" borderId="0" xfId="0" applyNumberFormat="1" applyFont="1" applyFill="1" applyAlignment="1" applyProtection="1">
      <alignment horizontal="center" vertical="center"/>
      <protection locked="0"/>
    </xf>
    <xf numFmtId="49" fontId="59" fillId="7" borderId="0" xfId="0" applyNumberFormat="1" applyFont="1" applyFill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7" fillId="15" borderId="14" xfId="0" applyNumberFormat="1" applyFont="1" applyFill="1" applyBorder="1" applyAlignment="1">
      <alignment horizontal="center" vertical="center"/>
    </xf>
    <xf numFmtId="49" fontId="7" fillId="15" borderId="6" xfId="0" applyNumberFormat="1" applyFont="1" applyFill="1" applyBorder="1" applyAlignment="1">
      <alignment horizontal="center" vertical="center"/>
    </xf>
    <xf numFmtId="49" fontId="7" fillId="15" borderId="15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center"/>
    </xf>
    <xf numFmtId="49" fontId="7" fillId="2" borderId="15" xfId="0" applyNumberFormat="1" applyFont="1" applyFill="1" applyBorder="1" applyAlignment="1">
      <alignment horizontal="center"/>
    </xf>
    <xf numFmtId="49" fontId="59" fillId="16" borderId="0" xfId="0" applyNumberFormat="1" applyFont="1" applyFill="1" applyAlignment="1">
      <alignment horizontal="center" vertical="center"/>
    </xf>
    <xf numFmtId="49" fontId="7" fillId="10" borderId="14" xfId="0" applyNumberFormat="1" applyFont="1" applyFill="1" applyBorder="1" applyAlignment="1">
      <alignment horizontal="center" vertical="center"/>
    </xf>
    <xf numFmtId="49" fontId="7" fillId="10" borderId="6" xfId="0" applyNumberFormat="1" applyFont="1" applyFill="1" applyBorder="1" applyAlignment="1">
      <alignment horizontal="center" vertical="center"/>
    </xf>
    <xf numFmtId="49" fontId="7" fillId="10" borderId="15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49" fontId="15" fillId="10" borderId="0" xfId="0" applyNumberFormat="1" applyFont="1" applyFill="1" applyAlignment="1" applyProtection="1">
      <alignment vertical="center"/>
      <protection locked="0"/>
    </xf>
    <xf numFmtId="49" fontId="15" fillId="10" borderId="0" xfId="0" applyNumberFormat="1" applyFont="1" applyFill="1" applyAlignment="1" applyProtection="1">
      <alignment horizontal="left" vertical="center"/>
      <protection locked="0"/>
    </xf>
    <xf numFmtId="49" fontId="7" fillId="2" borderId="7" xfId="0" applyNumberFormat="1" applyFont="1" applyFill="1" applyBorder="1" applyAlignment="1" applyProtection="1">
      <alignment horizontal="center"/>
      <protection locked="0"/>
    </xf>
    <xf numFmtId="49" fontId="15" fillId="10" borderId="0" xfId="0" applyNumberFormat="1" applyFont="1" applyFill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center" vertical="center" wrapText="1"/>
      <protection locked="0"/>
    </xf>
    <xf numFmtId="173" fontId="13" fillId="2" borderId="0" xfId="0" applyNumberFormat="1" applyFont="1" applyFill="1" applyAlignment="1" applyProtection="1">
      <alignment horizontal="center" vertical="center" wrapText="1"/>
      <protection locked="0"/>
    </xf>
    <xf numFmtId="49" fontId="69" fillId="0" borderId="16" xfId="0" applyNumberFormat="1" applyFont="1" applyBorder="1" applyAlignment="1">
      <alignment horizontal="center"/>
    </xf>
    <xf numFmtId="0" fontId="20" fillId="9" borderId="0" xfId="0" applyFont="1" applyFill="1" applyAlignment="1" applyProtection="1">
      <alignment horizontal="center"/>
      <protection locked="0"/>
    </xf>
    <xf numFmtId="14" fontId="15" fillId="2" borderId="0" xfId="0" quotePrefix="1" applyNumberFormat="1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49" fontId="3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49" fontId="55" fillId="0" borderId="2" xfId="0" applyNumberFormat="1" applyFont="1" applyBorder="1" applyAlignment="1">
      <alignment horizontal="left" vertical="center"/>
    </xf>
    <xf numFmtId="0" fontId="55" fillId="0" borderId="2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3" fillId="5" borderId="0" xfId="0" applyFont="1" applyFill="1" applyAlignment="1">
      <alignment horizontal="center" vertical="center"/>
    </xf>
    <xf numFmtId="0" fontId="58" fillId="17" borderId="0" xfId="0" applyFont="1" applyFill="1" applyAlignment="1">
      <alignment horizontal="center" vertical="center" wrapText="1"/>
    </xf>
    <xf numFmtId="0" fontId="54" fillId="5" borderId="0" xfId="0" applyFont="1" applyFill="1" applyAlignment="1">
      <alignment horizontal="right" vertical="center"/>
    </xf>
    <xf numFmtId="9" fontId="37" fillId="2" borderId="14" xfId="5" applyFont="1" applyFill="1" applyBorder="1" applyAlignment="1" applyProtection="1">
      <alignment horizontal="center" vertical="center"/>
      <protection locked="0"/>
    </xf>
    <xf numFmtId="9" fontId="37" fillId="2" borderId="6" xfId="5" applyFont="1" applyFill="1" applyBorder="1" applyAlignment="1" applyProtection="1">
      <alignment horizontal="center" vertical="center"/>
      <protection locked="0"/>
    </xf>
    <xf numFmtId="9" fontId="37" fillId="2" borderId="15" xfId="5" applyFont="1" applyFill="1" applyBorder="1" applyAlignment="1" applyProtection="1">
      <alignment horizontal="center" vertical="center"/>
      <protection locked="0"/>
    </xf>
    <xf numFmtId="49" fontId="6" fillId="3" borderId="19" xfId="0" applyNumberFormat="1" applyFont="1" applyFill="1" applyBorder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0" fontId="35" fillId="2" borderId="8" xfId="0" applyFont="1" applyFill="1" applyBorder="1" applyAlignment="1" applyProtection="1">
      <alignment horizontal="center" vertical="center" wrapText="1"/>
      <protection locked="0"/>
    </xf>
    <xf numFmtId="0" fontId="35" fillId="2" borderId="17" xfId="0" applyFont="1" applyFill="1" applyBorder="1" applyAlignment="1" applyProtection="1">
      <alignment horizontal="center" vertical="center" wrapText="1"/>
      <protection locked="0"/>
    </xf>
    <xf numFmtId="0" fontId="35" fillId="2" borderId="9" xfId="0" applyFont="1" applyFill="1" applyBorder="1" applyAlignment="1" applyProtection="1">
      <alignment horizontal="center" vertical="center" wrapText="1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62" fillId="0" borderId="8" xfId="0" applyFont="1" applyBorder="1" applyAlignment="1">
      <alignment horizontal="center" vertical="center" wrapText="1"/>
    </xf>
    <xf numFmtId="0" fontId="62" fillId="0" borderId="17" xfId="0" applyFont="1" applyBorder="1" applyAlignment="1">
      <alignment horizontal="center" vertical="center" wrapText="1"/>
    </xf>
    <xf numFmtId="0" fontId="62" fillId="0" borderId="9" xfId="0" applyFont="1" applyBorder="1" applyAlignment="1">
      <alignment horizontal="center" vertical="center" wrapText="1"/>
    </xf>
    <xf numFmtId="3" fontId="37" fillId="2" borderId="1" xfId="0" applyNumberFormat="1" applyFont="1" applyFill="1" applyBorder="1" applyAlignment="1" applyProtection="1">
      <alignment horizontal="center" vertical="center"/>
      <protection locked="0"/>
    </xf>
    <xf numFmtId="49" fontId="15" fillId="3" borderId="0" xfId="0" applyNumberFormat="1" applyFont="1" applyFill="1" applyAlignment="1">
      <alignment horizontal="left" vertical="center" wrapText="1"/>
    </xf>
    <xf numFmtId="2" fontId="35" fillId="2" borderId="8" xfId="0" applyNumberFormat="1" applyFont="1" applyFill="1" applyBorder="1" applyAlignment="1" applyProtection="1">
      <alignment horizontal="center" vertical="center"/>
      <protection locked="0"/>
    </xf>
    <xf numFmtId="2" fontId="35" fillId="2" borderId="17" xfId="0" applyNumberFormat="1" applyFont="1" applyFill="1" applyBorder="1" applyAlignment="1" applyProtection="1">
      <alignment horizontal="center" vertical="center"/>
      <protection locked="0"/>
    </xf>
    <xf numFmtId="2" fontId="35" fillId="2" borderId="9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 wrapText="1"/>
    </xf>
    <xf numFmtId="2" fontId="14" fillId="3" borderId="14" xfId="0" applyNumberFormat="1" applyFont="1" applyFill="1" applyBorder="1" applyAlignment="1">
      <alignment horizontal="center" vertical="center"/>
    </xf>
    <xf numFmtId="2" fontId="14" fillId="3" borderId="6" xfId="0" applyNumberFormat="1" applyFont="1" applyFill="1" applyBorder="1" applyAlignment="1">
      <alignment horizontal="center" vertical="center"/>
    </xf>
    <xf numFmtId="2" fontId="14" fillId="3" borderId="15" xfId="0" applyNumberFormat="1" applyFont="1" applyFill="1" applyBorder="1" applyAlignment="1">
      <alignment horizontal="center" vertical="center"/>
    </xf>
    <xf numFmtId="2" fontId="13" fillId="6" borderId="14" xfId="0" applyNumberFormat="1" applyFont="1" applyFill="1" applyBorder="1" applyAlignment="1">
      <alignment horizontal="center" vertical="center"/>
    </xf>
    <xf numFmtId="2" fontId="13" fillId="6" borderId="6" xfId="0" applyNumberFormat="1" applyFont="1" applyFill="1" applyBorder="1" applyAlignment="1">
      <alignment horizontal="center" vertical="center"/>
    </xf>
    <xf numFmtId="2" fontId="13" fillId="6" borderId="15" xfId="0" applyNumberFormat="1" applyFont="1" applyFill="1" applyBorder="1" applyAlignment="1">
      <alignment horizontal="center" vertical="center"/>
    </xf>
    <xf numFmtId="166" fontId="14" fillId="0" borderId="14" xfId="0" applyNumberFormat="1" applyFont="1" applyBorder="1" applyAlignment="1">
      <alignment horizontal="center"/>
    </xf>
    <xf numFmtId="166" fontId="14" fillId="0" borderId="6" xfId="0" applyNumberFormat="1" applyFont="1" applyBorder="1" applyAlignment="1">
      <alignment horizontal="center"/>
    </xf>
    <xf numFmtId="166" fontId="14" fillId="0" borderId="15" xfId="0" applyNumberFormat="1" applyFont="1" applyBorder="1" applyAlignment="1">
      <alignment horizontal="center"/>
    </xf>
    <xf numFmtId="49" fontId="14" fillId="3" borderId="14" xfId="0" applyNumberFormat="1" applyFont="1" applyFill="1" applyBorder="1" applyAlignment="1">
      <alignment horizontal="center" vertical="center"/>
    </xf>
    <xf numFmtId="49" fontId="14" fillId="3" borderId="6" xfId="0" applyNumberFormat="1" applyFont="1" applyFill="1" applyBorder="1" applyAlignment="1">
      <alignment horizontal="center" vertical="center"/>
    </xf>
    <xf numFmtId="49" fontId="14" fillId="3" borderId="15" xfId="0" applyNumberFormat="1" applyFont="1" applyFill="1" applyBorder="1" applyAlignment="1">
      <alignment horizontal="center" vertical="center"/>
    </xf>
    <xf numFmtId="166" fontId="13" fillId="3" borderId="14" xfId="0" applyNumberFormat="1" applyFont="1" applyFill="1" applyBorder="1" applyAlignment="1">
      <alignment horizontal="center" vertical="center"/>
    </xf>
    <xf numFmtId="166" fontId="13" fillId="3" borderId="6" xfId="0" applyNumberFormat="1" applyFont="1" applyFill="1" applyBorder="1" applyAlignment="1">
      <alignment horizontal="center" vertical="center"/>
    </xf>
    <xf numFmtId="166" fontId="13" fillId="3" borderId="15" xfId="0" applyNumberFormat="1" applyFont="1" applyFill="1" applyBorder="1" applyAlignment="1">
      <alignment horizontal="center" vertical="center"/>
    </xf>
    <xf numFmtId="9" fontId="43" fillId="3" borderId="14" xfId="5" applyFont="1" applyFill="1" applyBorder="1" applyAlignment="1" applyProtection="1">
      <alignment horizontal="center" vertical="center"/>
    </xf>
    <xf numFmtId="9" fontId="43" fillId="3" borderId="6" xfId="5" applyFont="1" applyFill="1" applyBorder="1" applyAlignment="1" applyProtection="1">
      <alignment horizontal="center" vertical="center"/>
    </xf>
    <xf numFmtId="9" fontId="43" fillId="3" borderId="15" xfId="5" applyFont="1" applyFill="1" applyBorder="1" applyAlignment="1" applyProtection="1">
      <alignment horizontal="center" vertical="center"/>
    </xf>
    <xf numFmtId="49" fontId="37" fillId="3" borderId="14" xfId="0" applyNumberFormat="1" applyFont="1" applyFill="1" applyBorder="1" applyAlignment="1">
      <alignment horizontal="center" vertical="center"/>
    </xf>
    <xf numFmtId="49" fontId="37" fillId="3" borderId="6" xfId="0" applyNumberFormat="1" applyFont="1" applyFill="1" applyBorder="1" applyAlignment="1">
      <alignment horizontal="center" vertical="center"/>
    </xf>
    <xf numFmtId="49" fontId="37" fillId="3" borderId="15" xfId="0" applyNumberFormat="1" applyFont="1" applyFill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/>
    </xf>
    <xf numFmtId="0" fontId="37" fillId="0" borderId="17" xfId="0" applyFont="1" applyBorder="1" applyAlignment="1">
      <alignment wrapText="1"/>
    </xf>
    <xf numFmtId="0" fontId="37" fillId="0" borderId="9" xfId="0" applyFont="1" applyBorder="1" applyAlignment="1">
      <alignment wrapText="1"/>
    </xf>
    <xf numFmtId="0" fontId="37" fillId="0" borderId="17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15" xfId="0" applyFont="1" applyBorder="1"/>
    <xf numFmtId="0" fontId="28" fillId="0" borderId="1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4" fontId="7" fillId="2" borderId="8" xfId="0" applyNumberFormat="1" applyFont="1" applyFill="1" applyBorder="1" applyAlignment="1" applyProtection="1">
      <alignment horizontal="center" vertical="center"/>
      <protection locked="0"/>
    </xf>
    <xf numFmtId="4" fontId="7" fillId="2" borderId="17" xfId="0" applyNumberFormat="1" applyFont="1" applyFill="1" applyBorder="1" applyAlignment="1" applyProtection="1">
      <alignment horizontal="center" vertical="center"/>
      <protection locked="0"/>
    </xf>
    <xf numFmtId="4" fontId="7" fillId="2" borderId="9" xfId="0" applyNumberFormat="1" applyFont="1" applyFill="1" applyBorder="1" applyAlignment="1" applyProtection="1">
      <alignment horizontal="center" vertical="center"/>
      <protection locked="0"/>
    </xf>
    <xf numFmtId="3" fontId="7" fillId="2" borderId="8" xfId="0" applyNumberFormat="1" applyFont="1" applyFill="1" applyBorder="1" applyAlignment="1" applyProtection="1">
      <alignment horizontal="center" vertical="center"/>
      <protection locked="0"/>
    </xf>
    <xf numFmtId="3" fontId="7" fillId="2" borderId="17" xfId="0" applyNumberFormat="1" applyFont="1" applyFill="1" applyBorder="1" applyAlignment="1" applyProtection="1">
      <alignment horizontal="center" vertical="center"/>
      <protection locked="0"/>
    </xf>
    <xf numFmtId="3" fontId="7" fillId="2" borderId="9" xfId="0" applyNumberFormat="1" applyFont="1" applyFill="1" applyBorder="1" applyAlignment="1" applyProtection="1">
      <alignment horizontal="center" vertical="center"/>
      <protection locked="0"/>
    </xf>
    <xf numFmtId="4" fontId="17" fillId="3" borderId="14" xfId="0" applyNumberFormat="1" applyFont="1" applyFill="1" applyBorder="1" applyAlignment="1">
      <alignment horizontal="center" vertical="center"/>
    </xf>
    <xf numFmtId="4" fontId="17" fillId="3" borderId="6" xfId="0" applyNumberFormat="1" applyFont="1" applyFill="1" applyBorder="1" applyAlignment="1">
      <alignment horizontal="center" vertical="center"/>
    </xf>
    <xf numFmtId="4" fontId="17" fillId="3" borderId="15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 applyProtection="1">
      <alignment horizontal="center" vertical="center"/>
      <protection locked="0"/>
    </xf>
    <xf numFmtId="49" fontId="7" fillId="2" borderId="17" xfId="0" applyNumberFormat="1" applyFont="1" applyFill="1" applyBorder="1" applyAlignment="1" applyProtection="1">
      <alignment horizontal="center" vertical="center"/>
      <protection locked="0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/>
    </xf>
    <xf numFmtId="3" fontId="13" fillId="18" borderId="1" xfId="0" applyNumberFormat="1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 vertical="center" wrapText="1"/>
    </xf>
    <xf numFmtId="0" fontId="37" fillId="0" borderId="17" xfId="0" applyFont="1" applyBorder="1" applyAlignment="1">
      <alignment vertical="center" wrapText="1"/>
    </xf>
    <xf numFmtId="0" fontId="37" fillId="0" borderId="9" xfId="0" applyFont="1" applyBorder="1" applyAlignment="1">
      <alignment vertical="center" wrapText="1"/>
    </xf>
    <xf numFmtId="0" fontId="62" fillId="0" borderId="1" xfId="0" applyFont="1" applyBorder="1" applyAlignment="1">
      <alignment horizontal="center" vertical="center"/>
    </xf>
    <xf numFmtId="4" fontId="16" fillId="3" borderId="6" xfId="0" applyNumberFormat="1" applyFont="1" applyFill="1" applyBorder="1" applyAlignment="1">
      <alignment horizontal="center" vertical="center"/>
    </xf>
    <xf numFmtId="4" fontId="16" fillId="3" borderId="15" xfId="0" applyNumberFormat="1" applyFont="1" applyFill="1" applyBorder="1" applyAlignment="1">
      <alignment horizontal="center" vertical="center"/>
    </xf>
    <xf numFmtId="3" fontId="9" fillId="18" borderId="14" xfId="0" applyNumberFormat="1" applyFont="1" applyFill="1" applyBorder="1" applyAlignment="1">
      <alignment horizontal="center" vertical="center"/>
    </xf>
    <xf numFmtId="3" fontId="9" fillId="18" borderId="6" xfId="0" applyNumberFormat="1" applyFont="1" applyFill="1" applyBorder="1" applyAlignment="1">
      <alignment horizontal="center"/>
    </xf>
    <xf numFmtId="3" fontId="9" fillId="18" borderId="15" xfId="0" applyNumberFormat="1" applyFont="1" applyFill="1" applyBorder="1" applyAlignment="1">
      <alignment horizontal="center"/>
    </xf>
    <xf numFmtId="49" fontId="16" fillId="0" borderId="14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4" fontId="16" fillId="3" borderId="6" xfId="0" applyNumberFormat="1" applyFont="1" applyFill="1" applyBorder="1" applyAlignment="1">
      <alignment horizontal="center"/>
    </xf>
    <xf numFmtId="4" fontId="16" fillId="3" borderId="15" xfId="0" applyNumberFormat="1" applyFont="1" applyFill="1" applyBorder="1" applyAlignment="1">
      <alignment horizontal="center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4" fontId="37" fillId="2" borderId="8" xfId="0" applyNumberFormat="1" applyFont="1" applyFill="1" applyBorder="1" applyAlignment="1" applyProtection="1">
      <alignment horizontal="center" vertical="center"/>
      <protection locked="0"/>
    </xf>
    <xf numFmtId="4" fontId="37" fillId="2" borderId="17" xfId="0" applyNumberFormat="1" applyFont="1" applyFill="1" applyBorder="1" applyAlignment="1" applyProtection="1">
      <alignment horizontal="center" vertical="center"/>
      <protection locked="0"/>
    </xf>
    <xf numFmtId="4" fontId="37" fillId="2" borderId="9" xfId="0" applyNumberFormat="1" applyFont="1" applyFill="1" applyBorder="1" applyAlignment="1" applyProtection="1">
      <alignment horizontal="center" vertical="center"/>
      <protection locked="0"/>
    </xf>
    <xf numFmtId="0" fontId="37" fillId="10" borderId="1" xfId="0" applyFont="1" applyFill="1" applyBorder="1" applyAlignment="1" applyProtection="1">
      <alignment horizontal="center" vertical="center"/>
      <protection locked="0"/>
    </xf>
    <xf numFmtId="0" fontId="37" fillId="0" borderId="8" xfId="0" applyFont="1" applyBorder="1" applyAlignment="1">
      <alignment horizontal="center" vertical="center"/>
    </xf>
    <xf numFmtId="0" fontId="37" fillId="0" borderId="17" xfId="0" applyFont="1" applyBorder="1"/>
    <xf numFmtId="0" fontId="37" fillId="0" borderId="9" xfId="0" applyFont="1" applyBorder="1"/>
    <xf numFmtId="0" fontId="37" fillId="0" borderId="1" xfId="0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 wrapText="1"/>
    </xf>
    <xf numFmtId="0" fontId="62" fillId="2" borderId="1" xfId="0" applyFont="1" applyFill="1" applyBorder="1" applyAlignment="1" applyProtection="1">
      <alignment horizontal="center" vertical="center"/>
      <protection locked="0"/>
    </xf>
    <xf numFmtId="167" fontId="37" fillId="2" borderId="1" xfId="0" applyNumberFormat="1" applyFont="1" applyFill="1" applyBorder="1" applyAlignment="1" applyProtection="1">
      <alignment horizontal="center" vertical="center"/>
      <protection locked="0"/>
    </xf>
    <xf numFmtId="4" fontId="24" fillId="3" borderId="14" xfId="0" applyNumberFormat="1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horizontal="center" vertical="center"/>
    </xf>
    <xf numFmtId="4" fontId="9" fillId="3" borderId="15" xfId="0" applyNumberFormat="1" applyFont="1" applyFill="1" applyBorder="1" applyAlignment="1">
      <alignment horizontal="center" vertical="center"/>
    </xf>
    <xf numFmtId="0" fontId="30" fillId="16" borderId="0" xfId="0" applyFont="1" applyFill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37" fillId="10" borderId="14" xfId="0" applyFont="1" applyFill="1" applyBorder="1" applyAlignment="1" applyProtection="1">
      <alignment horizontal="center" vertical="center"/>
      <protection locked="0"/>
    </xf>
    <xf numFmtId="0" fontId="37" fillId="10" borderId="6" xfId="0" applyFont="1" applyFill="1" applyBorder="1" applyAlignment="1" applyProtection="1">
      <alignment horizontal="center" vertical="center"/>
      <protection locked="0"/>
    </xf>
    <xf numFmtId="0" fontId="37" fillId="10" borderId="15" xfId="0" applyFont="1" applyFill="1" applyBorder="1" applyAlignment="1" applyProtection="1">
      <alignment horizontal="center" vertical="center"/>
      <protection locked="0"/>
    </xf>
    <xf numFmtId="0" fontId="62" fillId="0" borderId="8" xfId="0" applyFont="1" applyBorder="1" applyAlignment="1">
      <alignment horizontal="center" vertical="center"/>
    </xf>
    <xf numFmtId="0" fontId="62" fillId="0" borderId="17" xfId="0" applyFont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167" fontId="9" fillId="18" borderId="1" xfId="0" applyNumberFormat="1" applyFont="1" applyFill="1" applyBorder="1" applyAlignment="1">
      <alignment horizontal="center" vertical="center"/>
    </xf>
    <xf numFmtId="0" fontId="37" fillId="2" borderId="14" xfId="0" applyFont="1" applyFill="1" applyBorder="1" applyAlignment="1" applyProtection="1">
      <alignment horizontal="center" vertical="center"/>
      <protection locked="0"/>
    </xf>
    <xf numFmtId="0" fontId="37" fillId="2" borderId="6" xfId="0" applyFont="1" applyFill="1" applyBorder="1" applyAlignment="1" applyProtection="1">
      <alignment horizontal="center" vertical="center"/>
      <protection locked="0"/>
    </xf>
    <xf numFmtId="0" fontId="37" fillId="2" borderId="15" xfId="0" applyFont="1" applyFill="1" applyBorder="1" applyAlignment="1" applyProtection="1">
      <alignment horizontal="center" vertical="center"/>
      <protection locked="0"/>
    </xf>
    <xf numFmtId="0" fontId="38" fillId="3" borderId="1" xfId="0" applyFont="1" applyFill="1" applyBorder="1" applyAlignment="1">
      <alignment horizontal="center" vertical="center"/>
    </xf>
    <xf numFmtId="49" fontId="16" fillId="3" borderId="14" xfId="0" applyNumberFormat="1" applyFont="1" applyFill="1" applyBorder="1" applyAlignment="1">
      <alignment horizontal="center" vertical="center"/>
    </xf>
    <xf numFmtId="49" fontId="16" fillId="3" borderId="6" xfId="0" applyNumberFormat="1" applyFont="1" applyFill="1" applyBorder="1" applyAlignment="1">
      <alignment horizontal="center" vertical="center"/>
    </xf>
    <xf numFmtId="49" fontId="16" fillId="3" borderId="15" xfId="0" applyNumberFormat="1" applyFont="1" applyFill="1" applyBorder="1" applyAlignment="1">
      <alignment horizontal="center" vertical="center"/>
    </xf>
    <xf numFmtId="49" fontId="37" fillId="2" borderId="1" xfId="0" applyNumberFormat="1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left" vertical="center"/>
      <protection locked="0"/>
    </xf>
    <xf numFmtId="49" fontId="37" fillId="3" borderId="8" xfId="0" applyNumberFormat="1" applyFont="1" applyFill="1" applyBorder="1" applyAlignment="1">
      <alignment horizontal="center" vertical="center"/>
    </xf>
    <xf numFmtId="49" fontId="37" fillId="3" borderId="17" xfId="0" applyNumberFormat="1" applyFont="1" applyFill="1" applyBorder="1" applyAlignment="1">
      <alignment horizontal="center" vertical="center"/>
    </xf>
    <xf numFmtId="49" fontId="37" fillId="3" borderId="9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37" fillId="3" borderId="1" xfId="0" applyNumberFormat="1" applyFont="1" applyFill="1" applyBorder="1" applyAlignment="1">
      <alignment horizontal="center" vertical="center" wrapText="1"/>
    </xf>
    <xf numFmtId="49" fontId="37" fillId="3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0" fillId="17" borderId="0" xfId="0" applyFont="1" applyFill="1" applyAlignment="1">
      <alignment horizontal="center" vertical="center" wrapText="1"/>
    </xf>
    <xf numFmtId="2" fontId="9" fillId="3" borderId="14" xfId="0" applyNumberFormat="1" applyFont="1" applyFill="1" applyBorder="1" applyAlignment="1">
      <alignment horizontal="center" vertical="center"/>
    </xf>
    <xf numFmtId="2" fontId="9" fillId="3" borderId="6" xfId="0" applyNumberFormat="1" applyFont="1" applyFill="1" applyBorder="1" applyAlignment="1">
      <alignment horizontal="center" vertical="center"/>
    </xf>
    <xf numFmtId="2" fontId="9" fillId="3" borderId="15" xfId="0" applyNumberFormat="1" applyFont="1" applyFill="1" applyBorder="1" applyAlignment="1">
      <alignment horizontal="center" vertical="center"/>
    </xf>
    <xf numFmtId="9" fontId="37" fillId="2" borderId="1" xfId="5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 applyProtection="1">
      <alignment horizontal="left" vertical="top"/>
      <protection locked="0"/>
    </xf>
    <xf numFmtId="0" fontId="23" fillId="9" borderId="0" xfId="0" applyFont="1" applyFill="1" applyAlignment="1" applyProtection="1">
      <alignment horizontal="center"/>
      <protection locked="0"/>
    </xf>
    <xf numFmtId="0" fontId="16" fillId="1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80" fillId="0" borderId="18" xfId="0" applyFont="1" applyBorder="1" applyAlignment="1">
      <alignment horizontal="center" vertical="center"/>
    </xf>
    <xf numFmtId="0" fontId="80" fillId="0" borderId="3" xfId="0" applyFont="1" applyBorder="1" applyAlignment="1">
      <alignment horizontal="center" vertical="center"/>
    </xf>
    <xf numFmtId="0" fontId="80" fillId="0" borderId="4" xfId="0" applyFont="1" applyBorder="1" applyAlignment="1">
      <alignment horizontal="center" vertical="center"/>
    </xf>
    <xf numFmtId="0" fontId="74" fillId="0" borderId="18" xfId="0" applyFont="1" applyBorder="1" applyAlignment="1">
      <alignment horizontal="left" vertical="center" wrapText="1"/>
    </xf>
    <xf numFmtId="0" fontId="74" fillId="0" borderId="3" xfId="0" applyFont="1" applyBorder="1" applyAlignment="1">
      <alignment horizontal="left" vertical="center" wrapText="1"/>
    </xf>
    <xf numFmtId="0" fontId="74" fillId="0" borderId="4" xfId="0" applyFont="1" applyBorder="1" applyAlignment="1">
      <alignment horizontal="left" vertical="center" wrapText="1"/>
    </xf>
    <xf numFmtId="0" fontId="75" fillId="0" borderId="18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4" xfId="0" applyFont="1" applyBorder="1" applyAlignment="1">
      <alignment horizontal="center" vertical="center" wrapText="1"/>
    </xf>
    <xf numFmtId="0" fontId="72" fillId="0" borderId="0" xfId="0" applyFont="1" applyAlignment="1">
      <alignment horizontal="right" vertical="center"/>
    </xf>
    <xf numFmtId="0" fontId="72" fillId="0" borderId="18" xfId="0" applyFont="1" applyBorder="1" applyAlignment="1">
      <alignment horizontal="left" vertical="center" wrapText="1"/>
    </xf>
    <xf numFmtId="0" fontId="72" fillId="0" borderId="4" xfId="0" applyFont="1" applyBorder="1" applyAlignment="1">
      <alignment horizontal="left" vertical="center" wrapText="1"/>
    </xf>
    <xf numFmtId="0" fontId="72" fillId="0" borderId="3" xfId="0" applyFont="1" applyBorder="1" applyAlignment="1">
      <alignment horizontal="left" vertical="center" wrapText="1"/>
    </xf>
    <xf numFmtId="0" fontId="72" fillId="0" borderId="1" xfId="0" quotePrefix="1" applyFont="1" applyBorder="1" applyAlignment="1">
      <alignment horizontal="left" vertical="top" wrapText="1"/>
    </xf>
    <xf numFmtId="0" fontId="72" fillId="0" borderId="1" xfId="0" applyFont="1" applyBorder="1" applyAlignment="1">
      <alignment horizontal="left" vertical="top" wrapText="1"/>
    </xf>
    <xf numFmtId="0" fontId="57" fillId="3" borderId="14" xfId="0" applyFont="1" applyFill="1" applyBorder="1" applyAlignment="1">
      <alignment horizontal="left" vertical="top" wrapText="1"/>
    </xf>
    <xf numFmtId="0" fontId="57" fillId="3" borderId="6" xfId="0" applyFont="1" applyFill="1" applyBorder="1" applyAlignment="1">
      <alignment horizontal="left" vertical="top" wrapText="1"/>
    </xf>
    <xf numFmtId="0" fontId="57" fillId="9" borderId="1" xfId="0" applyFont="1" applyFill="1" applyBorder="1" applyAlignment="1" applyProtection="1">
      <alignment horizontal="left" vertical="top" wrapText="1"/>
      <protection locked="0"/>
    </xf>
    <xf numFmtId="0" fontId="72" fillId="0" borderId="18" xfId="0" applyFont="1" applyBorder="1" applyAlignment="1">
      <alignment horizontal="center" vertical="center" wrapText="1"/>
    </xf>
    <xf numFmtId="0" fontId="72" fillId="0" borderId="4" xfId="0" applyFont="1" applyBorder="1" applyAlignment="1">
      <alignment horizontal="center" vertical="center" wrapText="1"/>
    </xf>
    <xf numFmtId="2" fontId="72" fillId="0" borderId="0" xfId="2" applyNumberFormat="1" applyFont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3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33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33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15" fillId="0" borderId="1" xfId="0" applyNumberFormat="1" applyFont="1" applyBorder="1" applyAlignment="1">
      <alignment horizontal="righ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8" xfId="0" applyNumberFormat="1" applyFont="1" applyBorder="1" applyAlignment="1">
      <alignment horizontal="right" vertical="center" wrapText="1"/>
    </xf>
    <xf numFmtId="49" fontId="18" fillId="0" borderId="17" xfId="0" applyNumberFormat="1" applyFont="1" applyBorder="1" applyAlignment="1">
      <alignment horizontal="right" vertical="center" wrapText="1"/>
    </xf>
    <xf numFmtId="164" fontId="15" fillId="0" borderId="8" xfId="0" applyNumberFormat="1" applyFont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right" vertical="center" wrapText="1"/>
    </xf>
    <xf numFmtId="164" fontId="4" fillId="9" borderId="1" xfId="0" applyNumberFormat="1" applyFont="1" applyFill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left" vertical="center" wrapText="1"/>
    </xf>
    <xf numFmtId="49" fontId="18" fillId="0" borderId="17" xfId="0" applyNumberFormat="1" applyFont="1" applyBorder="1" applyAlignment="1">
      <alignment horizontal="left" vertical="center" wrapText="1"/>
    </xf>
    <xf numFmtId="49" fontId="18" fillId="0" borderId="9" xfId="0" applyNumberFormat="1" applyFont="1" applyBorder="1" applyAlignment="1">
      <alignment horizontal="left" vertical="center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9" fontId="15" fillId="3" borderId="0" xfId="0" quotePrefix="1" applyNumberFormat="1" applyFont="1" applyFill="1" applyAlignment="1">
      <alignment horizontal="left" vertical="top" wrapText="1"/>
    </xf>
    <xf numFmtId="49" fontId="18" fillId="0" borderId="8" xfId="0" applyNumberFormat="1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0" applyNumberFormat="1" applyFont="1" applyBorder="1" applyAlignment="1">
      <alignment horizontal="right" vertical="center" wrapText="1"/>
    </xf>
    <xf numFmtId="164" fontId="15" fillId="0" borderId="17" xfId="0" applyNumberFormat="1" applyFont="1" applyBorder="1" applyAlignment="1">
      <alignment horizontal="right" vertical="center" wrapText="1"/>
    </xf>
    <xf numFmtId="164" fontId="15" fillId="0" borderId="9" xfId="0" applyNumberFormat="1" applyFont="1" applyBorder="1" applyAlignment="1">
      <alignment horizontal="right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7" fillId="11" borderId="1" xfId="0" applyFont="1" applyFill="1" applyBorder="1" applyAlignment="1">
      <alignment horizontal="center" vertical="center"/>
    </xf>
    <xf numFmtId="0" fontId="79" fillId="12" borderId="6" xfId="0" applyFont="1" applyFill="1" applyBorder="1" applyAlignment="1">
      <alignment horizontal="center" vertical="center" wrapText="1"/>
    </xf>
    <xf numFmtId="0" fontId="79" fillId="12" borderId="15" xfId="0" applyFont="1" applyFill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0" fontId="82" fillId="0" borderId="15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/>
    </xf>
    <xf numFmtId="0" fontId="81" fillId="0" borderId="10" xfId="0" applyFont="1" applyBorder="1" applyAlignment="1">
      <alignment horizontal="center" vertical="center" wrapText="1"/>
    </xf>
    <xf numFmtId="0" fontId="81" fillId="0" borderId="5" xfId="0" applyFont="1" applyBorder="1" applyAlignment="1">
      <alignment horizontal="center" vertical="center" wrapText="1"/>
    </xf>
    <xf numFmtId="0" fontId="81" fillId="0" borderId="14" xfId="0" applyFont="1" applyBorder="1" applyAlignment="1">
      <alignment horizontal="center" vertical="center" wrapText="1"/>
    </xf>
    <xf numFmtId="0" fontId="81" fillId="0" borderId="15" xfId="0" applyFont="1" applyBorder="1" applyAlignment="1">
      <alignment horizontal="center" vertical="center" wrapText="1"/>
    </xf>
    <xf numFmtId="49" fontId="22" fillId="2" borderId="14" xfId="0" applyNumberFormat="1" applyFont="1" applyFill="1" applyBorder="1" applyAlignment="1" applyProtection="1">
      <alignment horizontal="left" vertical="top" wrapText="1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15" xfId="0" applyNumberFormat="1" applyFont="1" applyFill="1" applyBorder="1" applyAlignment="1" applyProtection="1">
      <alignment horizontal="left" vertical="top" wrapText="1"/>
      <protection locked="0"/>
    </xf>
    <xf numFmtId="49" fontId="31" fillId="3" borderId="0" xfId="0" applyNumberFormat="1" applyFont="1" applyFill="1" applyAlignment="1">
      <alignment horizontal="left" vertical="top" wrapText="1"/>
    </xf>
    <xf numFmtId="49" fontId="21" fillId="0" borderId="0" xfId="0" applyNumberFormat="1" applyFont="1" applyAlignment="1">
      <alignment horizontal="center" vertical="center" wrapText="1"/>
    </xf>
    <xf numFmtId="49" fontId="31" fillId="0" borderId="0" xfId="0" applyNumberFormat="1" applyFont="1" applyAlignment="1">
      <alignment horizontal="left" vertical="top" wrapText="1"/>
    </xf>
    <xf numFmtId="49" fontId="26" fillId="0" borderId="17" xfId="0" applyNumberFormat="1" applyFont="1" applyBorder="1" applyAlignment="1">
      <alignment horizontal="left" vertical="top" wrapText="1"/>
    </xf>
    <xf numFmtId="49" fontId="26" fillId="0" borderId="0" xfId="0" applyNumberFormat="1" applyFont="1" applyAlignment="1">
      <alignment horizontal="left" wrapText="1"/>
    </xf>
    <xf numFmtId="0" fontId="26" fillId="0" borderId="0" xfId="0" applyFont="1" applyAlignment="1">
      <alignment horizontal="left" wrapText="1"/>
    </xf>
    <xf numFmtId="49" fontId="34" fillId="3" borderId="0" xfId="0" applyNumberFormat="1" applyFont="1" applyFill="1" applyAlignment="1">
      <alignment horizontal="left" wrapText="1"/>
    </xf>
  </cellXfs>
  <cellStyles count="7">
    <cellStyle name="Collegamento ipertestuale" xfId="1" builtinId="8"/>
    <cellStyle name="Migliaia" xfId="2" builtinId="3"/>
    <cellStyle name="Normale" xfId="0" builtinId="0"/>
    <cellStyle name="Normale 2" xfId="3"/>
    <cellStyle name="Normale 3" xfId="4"/>
    <cellStyle name="Percentuale" xfId="5" builtinId="5"/>
    <cellStyle name="Percentuale 2" xfId="6"/>
  </cellStyles>
  <dxfs count="41">
    <dxf>
      <font>
        <color theme="0"/>
      </font>
      <fill>
        <patternFill patternType="none">
          <bgColor auto="1"/>
        </patternFill>
      </fill>
    </dxf>
    <dxf>
      <font>
        <b/>
        <i val="0"/>
        <strike val="0"/>
        <color auto="1"/>
      </font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strike val="0"/>
        <color auto="1"/>
      </font>
      <fill>
        <patternFill>
          <bgColor rgb="FFCCFFCC"/>
        </patternFill>
      </fill>
    </dxf>
    <dxf>
      <font>
        <strike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ont>
        <b/>
        <i val="0"/>
        <strike val="0"/>
        <color auto="1"/>
      </font>
      <fill>
        <patternFill>
          <bgColor rgb="FF00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  <color theme="1"/>
      </font>
      <fill>
        <patternFill>
          <bgColor rgb="FF00FF00"/>
        </patternFill>
      </fill>
    </dxf>
    <dxf>
      <font>
        <color theme="0"/>
      </font>
      <fill>
        <patternFill>
          <bgColor theme="0"/>
        </patternFill>
      </fill>
    </dxf>
    <dxf>
      <font>
        <color rgb="FF00FF00"/>
      </font>
      <fill>
        <patternFill>
          <bgColor rgb="FF00FF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FF00"/>
      </font>
      <fill>
        <patternFill patternType="solid">
          <bgColor rgb="FF00FF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00FF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strike val="0"/>
        <color theme="0"/>
      </font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373380</xdr:rowOff>
    </xdr:from>
    <xdr:to>
      <xdr:col>35</xdr:col>
      <xdr:colOff>160020</xdr:colOff>
      <xdr:row>1</xdr:row>
      <xdr:rowOff>1242060</xdr:rowOff>
    </xdr:to>
    <xdr:pic>
      <xdr:nvPicPr>
        <xdr:cNvPr id="44045" name="Immagine 1">
          <a:extLst>
            <a:ext uri="{FF2B5EF4-FFF2-40B4-BE49-F238E27FC236}">
              <a16:creationId xmlns:a16="http://schemas.microsoft.com/office/drawing/2014/main" id="{FA17D247-6623-8CBB-E430-65E7E24B2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" y="373380"/>
          <a:ext cx="12847320" cy="176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1584960</xdr:colOff>
      <xdr:row>15</xdr:row>
      <xdr:rowOff>198120</xdr:rowOff>
    </xdr:from>
    <xdr:to>
      <xdr:col>40</xdr:col>
      <xdr:colOff>228600</xdr:colOff>
      <xdr:row>18</xdr:row>
      <xdr:rowOff>22860</xdr:rowOff>
    </xdr:to>
    <xdr:pic>
      <xdr:nvPicPr>
        <xdr:cNvPr id="44046" name="Immagine 1">
          <a:extLst>
            <a:ext uri="{FF2B5EF4-FFF2-40B4-BE49-F238E27FC236}">
              <a16:creationId xmlns:a16="http://schemas.microsoft.com/office/drawing/2014/main" id="{60B8F076-BA67-7B28-251A-60D171FFD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5060" y="6515100"/>
          <a:ext cx="54940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S93"/>
  <sheetViews>
    <sheetView showGridLines="0" zoomScale="80" zoomScaleNormal="80" zoomScaleSheetLayoutView="100" workbookViewId="0">
      <selection activeCell="A71" sqref="A71:AO71"/>
    </sheetView>
  </sheetViews>
  <sheetFormatPr defaultColWidth="3.88671875" defaultRowHeight="20.25" customHeight="1" x14ac:dyDescent="0.25"/>
  <cols>
    <col min="6" max="6" width="7" customWidth="1"/>
    <col min="10" max="10" width="11.44140625" bestFit="1" customWidth="1"/>
    <col min="18" max="18" width="14.33203125" bestFit="1" customWidth="1"/>
    <col min="19" max="19" width="8.33203125" bestFit="1" customWidth="1"/>
    <col min="26" max="26" width="34" customWidth="1"/>
    <col min="30" max="30" width="12.33203125" bestFit="1" customWidth="1"/>
    <col min="37" max="37" width="6.88671875" bestFit="1" customWidth="1"/>
  </cols>
  <sheetData>
    <row r="1" spans="1:41" ht="70.2" customHeight="1" x14ac:dyDescent="0.25"/>
    <row r="2" spans="1:41" s="99" customFormat="1" ht="141" customHeight="1" x14ac:dyDescent="0.6">
      <c r="A2" s="368" t="s">
        <v>934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68"/>
    </row>
    <row r="3" spans="1:41" s="13" customFormat="1" ht="22.2" customHeight="1" x14ac:dyDescent="0.25">
      <c r="A3" s="372" t="s">
        <v>343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</row>
    <row r="4" spans="1:41" s="13" customFormat="1" ht="20.25" customHeight="1" x14ac:dyDescent="0.25">
      <c r="C4" s="95"/>
      <c r="E4" s="95"/>
      <c r="AK4" s="95"/>
    </row>
    <row r="5" spans="1:41" s="13" customFormat="1" ht="30.6" customHeight="1" x14ac:dyDescent="0.25">
      <c r="A5" s="369" t="s">
        <v>164</v>
      </c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69"/>
      <c r="AG5" s="369"/>
      <c r="AH5" s="369"/>
      <c r="AI5" s="369"/>
      <c r="AJ5" s="369"/>
      <c r="AK5" s="369"/>
      <c r="AL5" s="369"/>
      <c r="AM5" s="369"/>
      <c r="AN5" s="369"/>
    </row>
    <row r="6" spans="1:41" s="13" customFormat="1" ht="30" x14ac:dyDescent="0.25">
      <c r="A6" s="369" t="s">
        <v>14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  <c r="Y6" s="369"/>
      <c r="Z6" s="369"/>
      <c r="AA6" s="369"/>
      <c r="AB6" s="369"/>
      <c r="AC6" s="369"/>
      <c r="AD6" s="369"/>
      <c r="AE6" s="369"/>
      <c r="AF6" s="369"/>
      <c r="AG6" s="369"/>
      <c r="AH6" s="369"/>
      <c r="AI6" s="369"/>
      <c r="AJ6" s="369"/>
      <c r="AK6" s="369"/>
      <c r="AL6" s="369"/>
      <c r="AM6" s="369"/>
      <c r="AN6" s="369"/>
    </row>
    <row r="7" spans="1:41" s="13" customFormat="1" ht="27.6" customHeight="1" x14ac:dyDescent="0.25">
      <c r="A7" s="373" t="s">
        <v>931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69"/>
      <c r="AJ7" s="369"/>
      <c r="AK7" s="369"/>
      <c r="AL7" s="369"/>
      <c r="AM7" s="369"/>
      <c r="AN7" s="369"/>
    </row>
    <row r="8" spans="1:41" s="13" customFormat="1" ht="32.4" customHeight="1" x14ac:dyDescent="0.25">
      <c r="A8" s="369"/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J8" s="369"/>
      <c r="AK8" s="369"/>
      <c r="AL8" s="369"/>
      <c r="AM8" s="369"/>
      <c r="AN8" s="369"/>
    </row>
    <row r="9" spans="1:41" s="13" customFormat="1" ht="10.199999999999999" customHeight="1" x14ac:dyDescent="0.25"/>
    <row r="10" spans="1:41" s="13" customFormat="1" ht="49.5" customHeight="1" x14ac:dyDescent="0.25">
      <c r="A10" s="375" t="s">
        <v>349</v>
      </c>
      <c r="B10" s="375"/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75"/>
      <c r="AM10" s="375"/>
      <c r="AN10" s="375"/>
      <c r="AO10" s="375"/>
    </row>
    <row r="11" spans="1:41" s="14" customFormat="1" ht="20.25" customHeight="1" x14ac:dyDescent="0.25">
      <c r="B11" s="371"/>
      <c r="C11" s="371"/>
      <c r="D11" s="371"/>
      <c r="E11" s="371"/>
      <c r="F11" s="371"/>
      <c r="G11" s="371"/>
      <c r="H11" s="371"/>
      <c r="I11" s="371"/>
      <c r="J11" s="370" t="s">
        <v>157</v>
      </c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0"/>
      <c r="AD11" s="370"/>
      <c r="AE11" s="370"/>
      <c r="AF11" s="370"/>
      <c r="AG11" s="374" t="s">
        <v>340</v>
      </c>
      <c r="AH11" s="374"/>
      <c r="AI11" s="374"/>
      <c r="AJ11" s="374"/>
      <c r="AK11" s="374"/>
      <c r="AL11" s="374"/>
      <c r="AM11" s="374"/>
      <c r="AN11" s="374"/>
      <c r="AO11" s="374"/>
    </row>
    <row r="12" spans="1:41" s="14" customFormat="1" ht="20.399999999999999" customHeight="1" x14ac:dyDescent="0.25">
      <c r="B12" s="165"/>
      <c r="C12" s="165"/>
      <c r="D12" s="165"/>
      <c r="E12" s="165"/>
      <c r="F12" s="165"/>
      <c r="G12" s="165"/>
      <c r="H12" s="165"/>
      <c r="I12" s="165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3"/>
      <c r="AH12" s="163"/>
      <c r="AI12" s="163"/>
      <c r="AJ12" s="163"/>
      <c r="AK12" s="163"/>
      <c r="AL12" s="163"/>
      <c r="AM12" s="163"/>
      <c r="AN12" s="163"/>
      <c r="AO12" s="163"/>
    </row>
    <row r="13" spans="1:41" s="14" customFormat="1" ht="20.25" customHeight="1" x14ac:dyDescent="0.25">
      <c r="B13" s="158" t="s">
        <v>466</v>
      </c>
      <c r="C13" s="165"/>
      <c r="D13" s="165"/>
      <c r="E13" s="165"/>
      <c r="F13" s="165"/>
      <c r="G13" s="165"/>
      <c r="H13" s="165"/>
      <c r="I13" s="165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3"/>
      <c r="AH13" s="163"/>
      <c r="AI13" s="163"/>
      <c r="AJ13" s="163"/>
      <c r="AK13" s="163"/>
      <c r="AL13" s="163"/>
      <c r="AM13" s="163"/>
      <c r="AN13" s="163"/>
      <c r="AO13" s="163"/>
    </row>
    <row r="14" spans="1:41" s="14" customFormat="1" ht="8.4" customHeight="1" x14ac:dyDescent="0.25">
      <c r="B14" s="197"/>
      <c r="C14" s="165"/>
      <c r="D14" s="165"/>
      <c r="E14" s="165"/>
      <c r="F14" s="165"/>
      <c r="G14" s="165"/>
      <c r="H14" s="165"/>
      <c r="I14" s="165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3"/>
      <c r="AH14" s="163"/>
      <c r="AI14" s="163"/>
      <c r="AJ14" s="163"/>
      <c r="AK14" s="163"/>
      <c r="AL14" s="163"/>
      <c r="AM14" s="163"/>
      <c r="AN14" s="163"/>
      <c r="AO14" s="163"/>
    </row>
    <row r="15" spans="1:41" s="14" customFormat="1" ht="16.2" customHeight="1" x14ac:dyDescent="0.25">
      <c r="B15" s="196"/>
      <c r="C15" s="232" t="s">
        <v>512</v>
      </c>
      <c r="D15" s="165"/>
      <c r="E15" s="117" t="s">
        <v>464</v>
      </c>
      <c r="F15" s="111"/>
      <c r="G15" s="111"/>
      <c r="H15" s="111"/>
      <c r="I15" s="111"/>
      <c r="J15" s="22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3"/>
      <c r="AH15" s="163"/>
      <c r="AI15" s="163"/>
      <c r="AJ15" s="163"/>
      <c r="AK15" s="163"/>
      <c r="AL15" s="163"/>
      <c r="AM15" s="163"/>
      <c r="AN15" s="163"/>
      <c r="AO15" s="163"/>
    </row>
    <row r="16" spans="1:41" s="14" customFormat="1" ht="16.2" customHeight="1" x14ac:dyDescent="0.25">
      <c r="B16" s="196"/>
      <c r="C16" s="165"/>
      <c r="D16" s="165"/>
      <c r="E16" s="117"/>
      <c r="F16" s="111"/>
      <c r="G16" s="111"/>
      <c r="H16" s="111"/>
      <c r="I16" s="111"/>
      <c r="J16" s="22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3"/>
      <c r="AH16" s="163"/>
      <c r="AI16" s="163"/>
      <c r="AJ16" s="163"/>
      <c r="AK16" s="163"/>
      <c r="AL16" s="163"/>
      <c r="AM16" s="163"/>
      <c r="AN16" s="163"/>
      <c r="AO16" s="163"/>
    </row>
    <row r="17" spans="1:41" s="14" customFormat="1" ht="16.2" customHeight="1" x14ac:dyDescent="0.25">
      <c r="B17" s="165"/>
      <c r="C17" s="225" t="str">
        <f>IF(C15="X"," ","X")</f>
        <v xml:space="preserve"> </v>
      </c>
      <c r="D17" s="165"/>
      <c r="E17" s="117" t="s">
        <v>465</v>
      </c>
      <c r="F17" s="111"/>
      <c r="G17" s="111"/>
      <c r="H17" s="111"/>
      <c r="I17" s="111"/>
      <c r="J17" s="22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3"/>
      <c r="AH17" s="163"/>
      <c r="AI17" s="163"/>
      <c r="AJ17" s="163"/>
      <c r="AK17" s="163"/>
      <c r="AL17" s="163"/>
      <c r="AM17" s="163"/>
      <c r="AN17" s="163"/>
      <c r="AO17" s="163"/>
    </row>
    <row r="18" spans="1:41" s="13" customFormat="1" ht="20.25" customHeight="1" x14ac:dyDescent="0.25"/>
    <row r="19" spans="1:41" s="13" customFormat="1" ht="20.25" customHeight="1" thickBot="1" x14ac:dyDescent="0.3"/>
    <row r="20" spans="1:41" s="15" customFormat="1" ht="20.25" customHeight="1" thickBot="1" x14ac:dyDescent="0.3">
      <c r="A20" s="343" t="s">
        <v>0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345"/>
    </row>
    <row r="21" spans="1:41" s="15" customFormat="1" ht="20.25" customHeight="1" x14ac:dyDescent="0.25">
      <c r="Y21" s="16"/>
    </row>
    <row r="22" spans="1:41" s="101" customFormat="1" ht="17.399999999999999" x14ac:dyDescent="0.3">
      <c r="A22" s="284" t="s">
        <v>158</v>
      </c>
      <c r="B22" s="285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</row>
    <row r="23" spans="1:41" s="101" customFormat="1" ht="14.4" customHeight="1" x14ac:dyDescent="0.3">
      <c r="A23" s="2" t="s">
        <v>159</v>
      </c>
      <c r="B23" s="18"/>
    </row>
    <row r="24" spans="1:41" s="101" customFormat="1" ht="14.4" customHeight="1" x14ac:dyDescent="0.25"/>
    <row r="25" spans="1:41" s="101" customFormat="1" ht="14.4" customHeight="1" x14ac:dyDescent="0.3">
      <c r="B25" s="2" t="s">
        <v>161</v>
      </c>
      <c r="C25" s="1"/>
      <c r="D25" s="1"/>
      <c r="E25" s="1"/>
    </row>
    <row r="26" spans="1:41" s="1" customFormat="1" ht="21" x14ac:dyDescent="0.4">
      <c r="A26" s="18"/>
      <c r="B26" s="18" t="s">
        <v>160</v>
      </c>
      <c r="C26" s="18"/>
      <c r="D26" s="18"/>
      <c r="E26" s="18"/>
      <c r="F26" s="18"/>
      <c r="G26" s="18"/>
      <c r="H26" s="18"/>
      <c r="I26" s="18"/>
      <c r="J26" s="116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</row>
    <row r="27" spans="1:41" s="1" customFormat="1" ht="14.4" customHeight="1" x14ac:dyDescent="0.3">
      <c r="B27" s="18"/>
      <c r="C27" s="18"/>
      <c r="D27" s="18"/>
      <c r="E27" s="18"/>
      <c r="F27" s="18"/>
      <c r="G27" s="18"/>
      <c r="H27" s="18"/>
      <c r="I27" s="18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1" s="1" customFormat="1" ht="14.4" customHeight="1" x14ac:dyDescent="0.3">
      <c r="C28" s="18"/>
      <c r="E28" s="18"/>
      <c r="F28" s="18"/>
      <c r="G28" s="18"/>
      <c r="H28" s="18"/>
      <c r="I28" s="18"/>
      <c r="J28" s="18" t="s">
        <v>162</v>
      </c>
      <c r="S28" s="357"/>
      <c r="T28" s="357"/>
      <c r="U28" s="357"/>
      <c r="V28" s="357"/>
      <c r="W28" s="357"/>
      <c r="X28" s="357"/>
      <c r="Y28" s="357"/>
      <c r="Z28" s="357"/>
      <c r="AA28" s="158"/>
      <c r="AB28" s="158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1" s="1" customFormat="1" ht="14.4" customHeight="1" x14ac:dyDescent="0.3">
      <c r="B29" s="18"/>
      <c r="C29" s="18"/>
      <c r="D29" s="18"/>
      <c r="E29" s="18"/>
      <c r="F29" s="18"/>
      <c r="G29" s="18"/>
      <c r="H29" s="18"/>
      <c r="I29" s="18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1" s="1" customFormat="1" ht="21" x14ac:dyDescent="0.4">
      <c r="B30" s="18" t="s">
        <v>16</v>
      </c>
      <c r="C30" s="18"/>
      <c r="D30" s="18"/>
      <c r="E30" s="18"/>
      <c r="F30" s="18"/>
      <c r="G30" s="18"/>
      <c r="H30" s="18"/>
      <c r="I30" s="18"/>
      <c r="J30" s="233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</row>
    <row r="31" spans="1:41" s="1" customFormat="1" ht="14.4" customHeight="1" x14ac:dyDescent="0.3">
      <c r="B31" s="2"/>
      <c r="C31" s="18"/>
    </row>
    <row r="32" spans="1:41" s="101" customFormat="1" ht="17.399999999999999" x14ac:dyDescent="0.3">
      <c r="B32" s="2" t="s">
        <v>1</v>
      </c>
      <c r="C32" s="1"/>
      <c r="D32" s="1"/>
      <c r="E32" s="1"/>
      <c r="J32" s="329" t="str">
        <f>IF(S28="Titolare di azienda agricola omonima","ditta individuale"," ")</f>
        <v xml:space="preserve"> </v>
      </c>
      <c r="K32" s="330"/>
      <c r="L32" s="330"/>
      <c r="M32" s="330"/>
      <c r="N32" s="330"/>
      <c r="O32" s="330"/>
      <c r="P32" s="330"/>
      <c r="S32" s="358" t="s">
        <v>929</v>
      </c>
      <c r="T32" s="358"/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  <c r="AE32" s="358"/>
      <c r="AF32" s="358"/>
      <c r="AG32" s="358"/>
      <c r="AH32" s="358"/>
      <c r="AI32" s="358"/>
      <c r="AK32"/>
      <c r="AN32" s="19"/>
    </row>
    <row r="33" spans="2:40" s="1" customFormat="1" ht="20.25" customHeight="1" x14ac:dyDescent="0.35">
      <c r="B33" s="2"/>
      <c r="J33" s="98"/>
      <c r="K33" s="3"/>
      <c r="S33"/>
      <c r="T33" s="3"/>
      <c r="V33" s="7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N33" s="4"/>
    </row>
    <row r="34" spans="2:40" s="1" customFormat="1" ht="24.75" customHeight="1" x14ac:dyDescent="0.3">
      <c r="B34" s="2" t="s">
        <v>351</v>
      </c>
      <c r="G34" s="361"/>
      <c r="H34" s="361"/>
      <c r="I34" s="361"/>
      <c r="J34" s="361"/>
      <c r="K34" s="361"/>
      <c r="L34" s="361"/>
      <c r="M34" s="361"/>
      <c r="N34" s="361"/>
      <c r="O34" s="361"/>
      <c r="P34" s="361"/>
      <c r="Q34" s="361"/>
      <c r="R34" s="119" t="s">
        <v>350</v>
      </c>
      <c r="S34" s="362"/>
      <c r="T34" s="362"/>
      <c r="U34" s="362"/>
      <c r="V34" s="362"/>
      <c r="W34" s="362"/>
      <c r="X34" s="362"/>
      <c r="Y34" s="362"/>
      <c r="Z34" s="362"/>
      <c r="AN34" s="4"/>
    </row>
    <row r="35" spans="2:40" s="1" customFormat="1" ht="20.25" customHeight="1" x14ac:dyDescent="0.35">
      <c r="B35" s="2"/>
      <c r="J35" s="5"/>
      <c r="K35" s="3"/>
      <c r="S35" s="5"/>
      <c r="T35" s="3"/>
      <c r="V35" s="7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N35" s="4"/>
    </row>
    <row r="36" spans="2:40" s="1" customFormat="1" ht="14.4" customHeight="1" x14ac:dyDescent="0.35">
      <c r="B36" s="2" t="s">
        <v>356</v>
      </c>
      <c r="J36" s="5"/>
      <c r="K36" s="3"/>
      <c r="S36" s="5"/>
      <c r="T36" s="3"/>
      <c r="V36" s="7"/>
      <c r="W36" s="8"/>
      <c r="X36" s="8"/>
      <c r="Y36" s="8"/>
      <c r="Z36" s="8"/>
      <c r="AN36" s="4"/>
    </row>
    <row r="37" spans="2:40" s="1" customFormat="1" ht="14.4" customHeight="1" x14ac:dyDescent="0.35">
      <c r="B37" s="2"/>
      <c r="J37" s="5"/>
      <c r="K37" s="3"/>
      <c r="S37" s="5"/>
      <c r="T37" s="3"/>
      <c r="V37" s="7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N37" s="4"/>
    </row>
    <row r="38" spans="2:40" s="101" customFormat="1" ht="14.4" customHeight="1" x14ac:dyDescent="0.3">
      <c r="B38" s="102"/>
      <c r="J38" s="112"/>
      <c r="K38" s="105"/>
      <c r="AA38" s="114"/>
      <c r="AB38" s="114"/>
    </row>
    <row r="39" spans="2:40" s="101" customFormat="1" ht="17.399999999999999" x14ac:dyDescent="0.3">
      <c r="B39" s="102"/>
      <c r="C39" s="96"/>
      <c r="E39" s="360" t="s">
        <v>543</v>
      </c>
      <c r="F39" s="360"/>
      <c r="G39" s="360"/>
      <c r="H39" s="360"/>
      <c r="I39" s="360"/>
      <c r="J39" s="158" t="s">
        <v>357</v>
      </c>
      <c r="K39" s="117"/>
      <c r="L39" s="117"/>
      <c r="R39" s="104"/>
      <c r="S39" s="112"/>
      <c r="T39" s="105"/>
      <c r="U39" s="159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</row>
    <row r="40" spans="2:40" s="101" customFormat="1" ht="14.4" customHeight="1" x14ac:dyDescent="0.3">
      <c r="B40" s="102"/>
      <c r="J40" s="112"/>
      <c r="K40" s="105"/>
      <c r="S40" s="112"/>
      <c r="T40" s="105"/>
      <c r="V40" s="113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N40" s="4"/>
    </row>
    <row r="41" spans="2:40" s="101" customFormat="1" ht="14.4" customHeight="1" x14ac:dyDescent="0.3">
      <c r="B41" s="102"/>
      <c r="E41" s="11" t="s">
        <v>355</v>
      </c>
      <c r="J41" s="112"/>
      <c r="K41" s="105"/>
      <c r="M41" s="359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359"/>
      <c r="Z41" s="359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N41" s="4"/>
    </row>
    <row r="42" spans="2:40" s="101" customFormat="1" ht="14.4" customHeight="1" x14ac:dyDescent="0.3">
      <c r="B42" s="102"/>
      <c r="E42" s="106"/>
      <c r="J42" s="112"/>
      <c r="K42" s="105"/>
      <c r="S42" s="112"/>
      <c r="T42" s="105"/>
      <c r="V42" s="113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</row>
    <row r="43" spans="2:40" s="101" customFormat="1" ht="17.399999999999999" x14ac:dyDescent="0.3">
      <c r="B43" s="102"/>
      <c r="C43" s="96"/>
      <c r="E43" s="11" t="s">
        <v>422</v>
      </c>
      <c r="J43" s="112"/>
      <c r="K43" s="105"/>
      <c r="S43" s="112"/>
      <c r="T43" s="105"/>
      <c r="V43" s="113"/>
      <c r="W43" s="114"/>
      <c r="X43" s="114"/>
      <c r="Y43" s="283"/>
      <c r="Z43" s="327"/>
      <c r="AA43" s="114"/>
      <c r="AB43" s="150" t="s">
        <v>364</v>
      </c>
      <c r="AC43" s="114"/>
      <c r="AD43" s="365"/>
      <c r="AE43" s="365"/>
      <c r="AF43" s="365"/>
      <c r="AG43" s="365"/>
      <c r="AH43" s="365"/>
      <c r="AI43" s="365"/>
    </row>
    <row r="44" spans="2:40" s="101" customFormat="1" ht="14.4" customHeight="1" x14ac:dyDescent="0.3">
      <c r="B44" s="102"/>
      <c r="E44" s="106"/>
      <c r="J44" s="112"/>
      <c r="K44" s="105"/>
      <c r="S44" s="112"/>
      <c r="T44" s="105"/>
      <c r="V44" s="113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</row>
    <row r="45" spans="2:40" s="101" customFormat="1" ht="14.4" customHeight="1" x14ac:dyDescent="0.3">
      <c r="B45" s="102"/>
      <c r="E45" s="106"/>
      <c r="J45" s="112"/>
      <c r="K45" s="105"/>
      <c r="S45" s="112"/>
      <c r="T45" s="105"/>
      <c r="V45" s="113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</row>
    <row r="46" spans="2:40" s="1" customFormat="1" ht="14.4" customHeight="1" x14ac:dyDescent="0.3">
      <c r="B46" s="2"/>
      <c r="C46" s="9" t="s">
        <v>352</v>
      </c>
      <c r="J46" s="5"/>
      <c r="K46" s="3"/>
      <c r="L46" s="162">
        <f>+J26</f>
        <v>0</v>
      </c>
      <c r="M46" s="160"/>
      <c r="N46" s="161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2:40" s="1" customFormat="1" ht="14.4" customHeight="1" x14ac:dyDescent="0.35">
      <c r="B47" s="2"/>
      <c r="J47" s="5"/>
      <c r="K47" s="3"/>
      <c r="S47" s="5"/>
      <c r="T47" s="3"/>
      <c r="V47" s="7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N47" s="4"/>
    </row>
    <row r="48" spans="2:40" s="1" customFormat="1" ht="17.399999999999999" x14ac:dyDescent="0.3">
      <c r="B48" s="2"/>
      <c r="C48" s="25" t="s">
        <v>347</v>
      </c>
      <c r="E48" s="336" t="s">
        <v>930</v>
      </c>
      <c r="F48" s="336"/>
      <c r="G48" s="336"/>
      <c r="H48" s="336"/>
      <c r="I48" s="335" t="s">
        <v>348</v>
      </c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5"/>
      <c r="AD48" s="335"/>
      <c r="AE48" s="335"/>
      <c r="AF48" s="335"/>
      <c r="AG48" s="335"/>
      <c r="AH48" s="335"/>
      <c r="AI48" s="335"/>
      <c r="AJ48" s="335"/>
      <c r="AK48" s="335"/>
      <c r="AL48" s="335"/>
      <c r="AM48" s="335"/>
      <c r="AN48" s="103"/>
    </row>
    <row r="49" spans="1:44" s="1" customFormat="1" ht="42" customHeight="1" x14ac:dyDescent="0.3">
      <c r="B49" s="2"/>
      <c r="E49" s="103"/>
      <c r="F49" s="103"/>
      <c r="G49" s="103"/>
      <c r="H49" s="103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35"/>
      <c r="V49" s="335"/>
      <c r="W49" s="335"/>
      <c r="X49" s="335"/>
      <c r="Y49" s="335"/>
      <c r="Z49" s="335"/>
      <c r="AA49" s="335"/>
      <c r="AB49" s="335"/>
      <c r="AC49" s="335"/>
      <c r="AD49" s="335"/>
      <c r="AE49" s="335"/>
      <c r="AF49" s="335"/>
      <c r="AG49" s="335"/>
      <c r="AH49" s="335"/>
      <c r="AI49" s="335"/>
      <c r="AJ49" s="335"/>
      <c r="AK49" s="335"/>
      <c r="AL49" s="335"/>
      <c r="AM49" s="335"/>
      <c r="AN49" s="103"/>
    </row>
    <row r="50" spans="1:44" s="1" customFormat="1" ht="14.4" customHeight="1" x14ac:dyDescent="0.35">
      <c r="B50" s="2"/>
      <c r="J50" s="5"/>
      <c r="K50" s="3"/>
      <c r="S50" s="5"/>
      <c r="T50" s="3"/>
      <c r="V50" s="7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N50" s="4"/>
    </row>
    <row r="51" spans="1:44" s="1" customFormat="1" ht="19.95" customHeight="1" x14ac:dyDescent="0.3">
      <c r="B51" s="335" t="s">
        <v>358</v>
      </c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335"/>
      <c r="Y51" s="335"/>
      <c r="Z51" s="335"/>
      <c r="AA51" s="335"/>
      <c r="AB51" s="335"/>
      <c r="AC51" s="335"/>
      <c r="AD51" s="335"/>
      <c r="AE51" s="335"/>
      <c r="AF51" s="335"/>
      <c r="AG51" s="335"/>
      <c r="AH51" s="335"/>
      <c r="AI51" s="335"/>
      <c r="AJ51" s="335"/>
      <c r="AK51" s="335"/>
      <c r="AL51" s="335"/>
      <c r="AM51" s="335"/>
      <c r="AN51" s="335"/>
      <c r="AO51" s="9"/>
      <c r="AP51" s="9"/>
      <c r="AQ51" s="9"/>
      <c r="AR51" s="9"/>
    </row>
    <row r="52" spans="1:44" s="1" customFormat="1" ht="19.95" customHeight="1" x14ac:dyDescent="0.25">
      <c r="B52" s="335"/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335"/>
      <c r="Y52" s="335"/>
      <c r="Z52" s="335"/>
      <c r="AA52" s="335"/>
      <c r="AB52" s="335"/>
      <c r="AC52" s="335"/>
      <c r="AD52" s="335"/>
      <c r="AE52" s="335"/>
      <c r="AF52" s="335"/>
      <c r="AG52" s="335"/>
      <c r="AH52" s="335"/>
      <c r="AI52" s="335"/>
      <c r="AJ52" s="335"/>
      <c r="AK52" s="335"/>
      <c r="AL52" s="335"/>
      <c r="AM52" s="335"/>
      <c r="AN52" s="335"/>
    </row>
    <row r="53" spans="1:44" s="1" customFormat="1" ht="14.4" customHeight="1" x14ac:dyDescent="0.25"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5"/>
      <c r="AA53" s="335"/>
      <c r="AB53" s="335"/>
      <c r="AC53" s="335"/>
      <c r="AD53" s="335"/>
      <c r="AE53" s="335"/>
      <c r="AF53" s="335"/>
      <c r="AG53" s="335"/>
      <c r="AH53" s="335"/>
      <c r="AI53" s="335"/>
      <c r="AJ53" s="335"/>
      <c r="AK53" s="335"/>
      <c r="AL53" s="335"/>
      <c r="AM53" s="335"/>
      <c r="AN53" s="335"/>
    </row>
    <row r="54" spans="1:44" s="1" customFormat="1" ht="14.4" customHeight="1" x14ac:dyDescent="0.35">
      <c r="B54" s="9" t="s">
        <v>359</v>
      </c>
      <c r="J54" s="5"/>
      <c r="K54" s="3"/>
      <c r="S54" s="5"/>
      <c r="T54" s="3"/>
      <c r="V54" s="7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N54" s="4"/>
    </row>
    <row r="55" spans="1:44" s="1" customFormat="1" ht="14.4" customHeight="1" x14ac:dyDescent="0.35">
      <c r="B55" s="2"/>
      <c r="J55" s="5"/>
      <c r="K55" s="3"/>
      <c r="S55" s="5"/>
      <c r="T55" s="3"/>
      <c r="V55" s="7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N55" s="4"/>
    </row>
    <row r="56" spans="1:44" s="1" customFormat="1" ht="19.95" customHeight="1" x14ac:dyDescent="0.25">
      <c r="B56" s="158" t="s">
        <v>918</v>
      </c>
      <c r="F56" s="317" t="s">
        <v>919</v>
      </c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  <c r="R56" s="341"/>
      <c r="S56" s="25" t="s">
        <v>548</v>
      </c>
      <c r="T56" s="341"/>
      <c r="U56" s="341"/>
      <c r="V56" s="8"/>
      <c r="W56" s="11" t="s">
        <v>921</v>
      </c>
      <c r="X56" s="8"/>
      <c r="Y56" s="8"/>
      <c r="Z56" s="364"/>
      <c r="AA56" s="364"/>
      <c r="AB56" s="364"/>
      <c r="AC56" s="364"/>
      <c r="AD56" s="364"/>
      <c r="AE56" s="364"/>
      <c r="AF56" s="364"/>
      <c r="AG56" s="364"/>
      <c r="AH56" s="364"/>
      <c r="AI56" s="364"/>
      <c r="AJ56" s="364"/>
      <c r="AK56" s="364"/>
      <c r="AL56" s="364"/>
      <c r="AM56" s="364"/>
      <c r="AN56" s="364"/>
    </row>
    <row r="57" spans="1:44" s="1" customFormat="1" ht="19.95" customHeight="1" x14ac:dyDescent="0.25">
      <c r="B57" s="158"/>
      <c r="F57" s="317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8"/>
      <c r="W57" s="11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spans="1:44" s="1" customFormat="1" ht="19.95" customHeight="1" x14ac:dyDescent="0.25">
      <c r="B58" s="158"/>
      <c r="F58" s="317" t="s">
        <v>922</v>
      </c>
      <c r="G58" s="341"/>
      <c r="H58" s="341"/>
      <c r="I58" s="341"/>
      <c r="J58" s="341"/>
      <c r="K58" s="341"/>
      <c r="L58" s="341"/>
      <c r="M58" s="341"/>
      <c r="N58" s="341"/>
      <c r="O58" s="341"/>
      <c r="P58" s="341"/>
      <c r="Q58" s="341"/>
      <c r="R58" s="341"/>
      <c r="S58" s="25" t="s">
        <v>548</v>
      </c>
      <c r="T58" s="341"/>
      <c r="U58" s="341"/>
      <c r="V58" s="8"/>
      <c r="W58" s="11" t="s">
        <v>921</v>
      </c>
      <c r="X58" s="8"/>
      <c r="Y58" s="8"/>
      <c r="Z58" s="364"/>
      <c r="AA58" s="364"/>
      <c r="AB58" s="364"/>
      <c r="AC58" s="364"/>
      <c r="AD58" s="364"/>
      <c r="AE58" s="364"/>
      <c r="AF58" s="364"/>
      <c r="AG58" s="364"/>
      <c r="AH58" s="364"/>
      <c r="AI58" s="364"/>
      <c r="AJ58" s="364"/>
      <c r="AK58" s="364"/>
      <c r="AL58" s="364"/>
      <c r="AM58" s="364"/>
      <c r="AN58" s="364"/>
    </row>
    <row r="59" spans="1:44" s="1" customFormat="1" ht="14.4" customHeight="1" x14ac:dyDescent="0.35">
      <c r="B59" s="2"/>
      <c r="J59" s="5"/>
      <c r="K59" s="3"/>
      <c r="S59" s="5"/>
      <c r="T59" s="3"/>
      <c r="V59" s="7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N59" s="4"/>
    </row>
    <row r="60" spans="1:44" s="1" customFormat="1" ht="17.399999999999999" x14ac:dyDescent="0.3">
      <c r="A60" s="3"/>
      <c r="B60" s="2" t="s">
        <v>920</v>
      </c>
      <c r="C60" s="3"/>
      <c r="D60" s="3"/>
      <c r="E60" s="105"/>
      <c r="G60" s="340"/>
      <c r="H60" s="340"/>
      <c r="I60" s="340"/>
      <c r="J60" s="340"/>
      <c r="K60" s="340"/>
      <c r="L60" s="340"/>
      <c r="M60" s="105"/>
      <c r="N60" s="282" t="s">
        <v>2</v>
      </c>
      <c r="O60" s="337"/>
      <c r="P60" s="337"/>
      <c r="Q60" s="337"/>
      <c r="R60" s="337"/>
      <c r="S60" s="337"/>
      <c r="T60" s="337"/>
      <c r="U60" s="337"/>
      <c r="V60" s="105"/>
      <c r="W60" s="105"/>
      <c r="X60" s="101"/>
      <c r="Y60" s="282" t="s">
        <v>3</v>
      </c>
      <c r="Z60" s="276"/>
      <c r="AB60" s="287"/>
      <c r="AC60" s="282" t="s">
        <v>4</v>
      </c>
      <c r="AD60" s="337"/>
      <c r="AE60" s="337"/>
      <c r="AF60" s="337"/>
      <c r="AG60" s="337"/>
      <c r="AH60" s="337"/>
      <c r="AI60" s="337"/>
      <c r="AJ60" s="337"/>
      <c r="AK60" s="337"/>
      <c r="AL60" s="337"/>
      <c r="AM60" s="337"/>
      <c r="AN60" s="337"/>
      <c r="AO60" s="3"/>
    </row>
    <row r="61" spans="1:44" s="1" customFormat="1" ht="14.4" customHeight="1" x14ac:dyDescent="0.3">
      <c r="B61" s="2"/>
      <c r="F61" s="101"/>
      <c r="G61" s="101"/>
      <c r="H61" s="101"/>
      <c r="I61" s="101"/>
      <c r="J61" s="105"/>
      <c r="K61" s="101"/>
      <c r="L61" s="101"/>
      <c r="M61" s="101"/>
      <c r="N61" s="101"/>
      <c r="O61" s="101"/>
      <c r="P61" s="101"/>
      <c r="Q61" s="101"/>
      <c r="R61" s="101"/>
      <c r="S61" s="101"/>
      <c r="T61" s="105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4"/>
    </row>
    <row r="62" spans="1:44" s="1" customFormat="1" ht="14.4" customHeight="1" x14ac:dyDescent="0.3">
      <c r="B62" s="2"/>
      <c r="E62" s="282" t="s">
        <v>15</v>
      </c>
      <c r="G62" s="366"/>
      <c r="H62" s="367"/>
      <c r="I62" s="367"/>
      <c r="J62" s="367"/>
      <c r="K62" s="367"/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/>
      <c r="W62"/>
      <c r="X62"/>
      <c r="Y62"/>
      <c r="Z62"/>
      <c r="AA62" s="105"/>
      <c r="AB62" s="106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</row>
    <row r="63" spans="1:44" s="1" customFormat="1" ht="14.4" customHeight="1" x14ac:dyDescent="0.3">
      <c r="B63" s="2"/>
      <c r="F63" s="101"/>
      <c r="G63" s="101"/>
      <c r="H63" s="107"/>
      <c r="I63" s="107"/>
      <c r="J63" s="108"/>
      <c r="K63" s="107"/>
      <c r="L63" s="107"/>
      <c r="M63" s="107"/>
      <c r="N63" s="107"/>
      <c r="O63" s="107"/>
      <c r="P63" s="107"/>
      <c r="Q63" s="101"/>
      <c r="R63" s="101"/>
      <c r="S63" s="101"/>
      <c r="T63" s="107"/>
      <c r="U63" s="107"/>
      <c r="V63" s="101"/>
      <c r="W63" s="101"/>
      <c r="X63" s="101"/>
      <c r="Y63" s="101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1"/>
      <c r="AL63" s="101"/>
      <c r="AM63" s="101"/>
      <c r="AN63" s="4"/>
    </row>
    <row r="64" spans="1:44" s="1" customFormat="1" ht="14.4" customHeight="1" x14ac:dyDescent="0.3">
      <c r="B64" s="2" t="s">
        <v>163</v>
      </c>
      <c r="H64" s="280"/>
      <c r="I64" s="280"/>
      <c r="J64" s="281"/>
      <c r="K64" s="280"/>
      <c r="L64" s="280"/>
      <c r="M64" s="280"/>
      <c r="N64" s="280"/>
      <c r="O64" s="280"/>
      <c r="P64" s="280"/>
      <c r="Q64" s="101"/>
      <c r="R64" s="101"/>
      <c r="S64" s="101"/>
      <c r="T64" s="107"/>
      <c r="U64" s="107"/>
      <c r="V64" s="101"/>
      <c r="W64" s="101"/>
      <c r="X64" s="338"/>
      <c r="Y64" s="338"/>
      <c r="Z64" s="338"/>
      <c r="AA64" s="338"/>
      <c r="AB64" s="338"/>
      <c r="AC64" s="338"/>
      <c r="AD64" s="338"/>
      <c r="AE64" s="338"/>
      <c r="AF64" s="338"/>
      <c r="AG64" s="338"/>
      <c r="AH64" s="338"/>
      <c r="AI64" s="338"/>
      <c r="AJ64" s="338"/>
      <c r="AK64" s="338"/>
      <c r="AL64" s="338"/>
      <c r="AM64" s="338"/>
      <c r="AN64" s="338"/>
    </row>
    <row r="65" spans="1:41" s="1" customFormat="1" ht="14.4" customHeight="1" x14ac:dyDescent="0.3">
      <c r="B65" s="2"/>
      <c r="H65" s="280"/>
      <c r="I65" s="280"/>
      <c r="J65" s="281"/>
      <c r="K65" s="280"/>
      <c r="L65" s="280"/>
      <c r="M65" s="280"/>
      <c r="N65" s="280"/>
      <c r="O65" s="280"/>
      <c r="P65" s="280"/>
      <c r="Q65" s="101"/>
      <c r="R65" s="101"/>
      <c r="S65" s="101"/>
      <c r="T65" s="107"/>
      <c r="U65" s="107"/>
      <c r="V65" s="101"/>
      <c r="W65" s="101"/>
      <c r="X65" s="101"/>
      <c r="Y65" s="101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1"/>
      <c r="AL65" s="101"/>
      <c r="AM65" s="101"/>
      <c r="AN65" s="4"/>
    </row>
    <row r="66" spans="1:41" s="1" customFormat="1" ht="14.4" customHeight="1" x14ac:dyDescent="0.3">
      <c r="B66" s="2"/>
      <c r="C66" s="11" t="s">
        <v>314</v>
      </c>
      <c r="K66" s="3"/>
      <c r="L66" s="3"/>
      <c r="M66" s="3"/>
      <c r="N66" s="3"/>
      <c r="O66" s="3"/>
      <c r="P66" s="3"/>
      <c r="Q66" s="105"/>
      <c r="R66" s="105"/>
      <c r="S66" s="101"/>
      <c r="T66" s="107"/>
      <c r="U66" s="107"/>
      <c r="V66" s="101"/>
      <c r="W66" s="101"/>
      <c r="X66" s="101"/>
      <c r="Y66" s="101"/>
      <c r="Z66" s="109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1"/>
      <c r="AL66" s="101"/>
      <c r="AM66" s="101"/>
      <c r="AN66" s="4"/>
    </row>
    <row r="67" spans="1:41" s="1" customFormat="1" ht="20.25" customHeight="1" thickBot="1" x14ac:dyDescent="0.3"/>
    <row r="68" spans="1:41" s="15" customFormat="1" ht="20.25" customHeight="1" thickBot="1" x14ac:dyDescent="0.3">
      <c r="A68" s="343" t="s">
        <v>547</v>
      </c>
      <c r="B68" s="344"/>
      <c r="C68" s="344"/>
      <c r="D68" s="344"/>
      <c r="E68" s="344"/>
      <c r="F68" s="344"/>
      <c r="G68" s="344"/>
      <c r="H68" s="344"/>
      <c r="I68" s="344"/>
      <c r="J68" s="344"/>
      <c r="K68" s="344"/>
      <c r="L68" s="344"/>
      <c r="M68" s="344"/>
      <c r="N68" s="344"/>
      <c r="O68" s="344"/>
      <c r="P68" s="344"/>
      <c r="Q68" s="344"/>
      <c r="R68" s="344"/>
      <c r="S68" s="344"/>
      <c r="T68" s="344"/>
      <c r="U68" s="344"/>
      <c r="V68" s="344"/>
      <c r="W68" s="344"/>
      <c r="X68" s="344"/>
      <c r="Y68" s="344"/>
      <c r="Z68" s="344"/>
      <c r="AA68" s="344"/>
      <c r="AB68" s="344"/>
      <c r="AC68" s="344"/>
      <c r="AD68" s="344"/>
      <c r="AE68" s="344"/>
      <c r="AF68" s="344"/>
      <c r="AG68" s="344"/>
      <c r="AH68" s="344"/>
      <c r="AI68" s="344"/>
      <c r="AJ68" s="344"/>
      <c r="AK68" s="344"/>
      <c r="AL68" s="344"/>
      <c r="AM68" s="344"/>
      <c r="AN68" s="344"/>
      <c r="AO68" s="345"/>
    </row>
    <row r="69" spans="1:41" s="15" customFormat="1" ht="20.25" customHeight="1" x14ac:dyDescent="0.25">
      <c r="Y69" s="16"/>
    </row>
    <row r="70" spans="1:41" s="101" customFormat="1" ht="14.4" customHeight="1" x14ac:dyDescent="0.3">
      <c r="A70" s="339" t="s">
        <v>525</v>
      </c>
      <c r="B70" s="339"/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39"/>
      <c r="S70" s="339"/>
      <c r="T70" s="339"/>
      <c r="U70" s="339"/>
      <c r="V70" s="339"/>
      <c r="W70" s="339"/>
      <c r="X70" s="339"/>
      <c r="Y70" s="339"/>
      <c r="Z70" s="339"/>
      <c r="AA70" s="339"/>
      <c r="AB70" s="339"/>
      <c r="AC70" s="339"/>
      <c r="AD70" s="339"/>
      <c r="AE70" s="339"/>
      <c r="AF70" s="339"/>
      <c r="AG70" s="339"/>
      <c r="AH70" s="339"/>
      <c r="AI70" s="339"/>
      <c r="AJ70" s="339"/>
      <c r="AK70" s="339"/>
      <c r="AL70" s="339"/>
      <c r="AM70" s="339"/>
      <c r="AN70" s="339"/>
      <c r="AO70" s="339"/>
    </row>
    <row r="71" spans="1:41" s="101" customFormat="1" ht="14.4" customHeight="1" x14ac:dyDescent="0.25">
      <c r="A71" s="356"/>
      <c r="B71" s="356"/>
      <c r="C71" s="356"/>
      <c r="D71" s="356"/>
      <c r="E71" s="356"/>
      <c r="F71" s="356"/>
      <c r="G71" s="356"/>
      <c r="H71" s="356"/>
      <c r="I71" s="356"/>
      <c r="J71" s="356"/>
      <c r="K71" s="356"/>
      <c r="L71" s="356"/>
      <c r="M71" s="356"/>
      <c r="N71" s="356"/>
      <c r="O71" s="356"/>
      <c r="P71" s="356"/>
      <c r="Q71" s="356"/>
      <c r="R71" s="356"/>
      <c r="S71" s="356"/>
      <c r="T71" s="356"/>
      <c r="U71" s="356"/>
      <c r="V71" s="356"/>
      <c r="W71" s="356"/>
      <c r="X71" s="356"/>
      <c r="Y71" s="356"/>
      <c r="Z71" s="356"/>
      <c r="AA71" s="356"/>
      <c r="AB71" s="356"/>
      <c r="AC71" s="356"/>
      <c r="AD71" s="356"/>
      <c r="AE71" s="356"/>
      <c r="AF71" s="356"/>
      <c r="AG71" s="356"/>
      <c r="AH71" s="356"/>
      <c r="AI71" s="356"/>
      <c r="AJ71" s="356"/>
      <c r="AK71" s="356"/>
      <c r="AL71" s="356"/>
      <c r="AM71" s="356"/>
      <c r="AN71" s="356"/>
      <c r="AO71" s="356"/>
    </row>
    <row r="72" spans="1:41" s="101" customFormat="1" ht="14.4" customHeight="1" x14ac:dyDescent="0.3">
      <c r="A72" s="3"/>
      <c r="B72" s="3" t="s">
        <v>935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spans="1:41" s="101" customFormat="1" ht="14.4" customHeight="1" x14ac:dyDescent="0.3">
      <c r="A73" s="3"/>
      <c r="B73" s="3" t="s">
        <v>253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</row>
    <row r="74" spans="1:41" s="101" customFormat="1" ht="14.4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spans="1:41" s="101" customFormat="1" ht="17.399999999999999" x14ac:dyDescent="0.3">
      <c r="A75" s="3"/>
      <c r="B75" s="158" t="s">
        <v>345</v>
      </c>
      <c r="C75" s="3"/>
      <c r="D75" s="3"/>
      <c r="E75" s="3"/>
      <c r="F75" s="3"/>
      <c r="G75" s="3"/>
      <c r="H75" s="3"/>
      <c r="I75" s="3"/>
      <c r="J75" s="3"/>
      <c r="K75" s="3"/>
      <c r="L75" s="1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1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</row>
    <row r="76" spans="1:41" s="101" customFormat="1" ht="14.4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spans="1:41" s="101" customFormat="1" ht="14.4" customHeight="1" x14ac:dyDescent="0.3">
      <c r="A77" s="3"/>
      <c r="B77" s="2" t="s">
        <v>346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1"/>
      <c r="X77" s="3"/>
      <c r="Y77" s="1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</row>
    <row r="78" spans="1:41" s="101" customFormat="1" ht="58.2" customHeight="1" thickBot="1" x14ac:dyDescent="0.8">
      <c r="A78" s="105"/>
      <c r="B78" s="363" t="s">
        <v>344</v>
      </c>
      <c r="C78" s="363"/>
      <c r="D78" s="363"/>
      <c r="E78" s="363"/>
      <c r="F78" s="363"/>
      <c r="G78" s="363"/>
      <c r="H78" s="363"/>
      <c r="I78" s="363"/>
      <c r="J78" s="363"/>
      <c r="K78" s="363"/>
      <c r="L78" s="363"/>
      <c r="M78" s="363"/>
      <c r="N78" s="363"/>
      <c r="O78" s="363"/>
      <c r="P78" s="363"/>
      <c r="Q78" s="363"/>
      <c r="R78" s="363"/>
      <c r="S78" s="363"/>
      <c r="T78" s="363"/>
      <c r="U78" s="363"/>
      <c r="V78" s="363"/>
      <c r="W78" s="363"/>
      <c r="X78" s="363"/>
      <c r="Y78" s="363"/>
      <c r="Z78" s="363"/>
      <c r="AA78" s="363"/>
      <c r="AB78" s="363"/>
      <c r="AC78" s="363"/>
      <c r="AD78" s="363"/>
      <c r="AE78" s="363"/>
      <c r="AF78" s="363"/>
      <c r="AG78" s="363"/>
      <c r="AH78" s="363"/>
      <c r="AI78" s="363"/>
      <c r="AJ78" s="363"/>
      <c r="AK78" s="363"/>
      <c r="AL78" s="363"/>
      <c r="AM78" s="363"/>
      <c r="AN78" s="363"/>
      <c r="AO78" s="105"/>
    </row>
    <row r="79" spans="1:41" s="14" customFormat="1" ht="23.4" customHeight="1" x14ac:dyDescent="0.4">
      <c r="AO79" s="20"/>
    </row>
    <row r="80" spans="1:41" s="14" customFormat="1" ht="14.4" customHeight="1" x14ac:dyDescent="0.35">
      <c r="B80" s="349" t="s">
        <v>206</v>
      </c>
      <c r="C80" s="350"/>
      <c r="D80" s="350"/>
      <c r="E80" s="350"/>
      <c r="F80" s="350"/>
      <c r="G80" s="350"/>
      <c r="H80" s="351"/>
      <c r="I80" s="101"/>
      <c r="J80" s="1" t="s">
        <v>526</v>
      </c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7"/>
      <c r="AN80" s="17"/>
      <c r="AO80" s="97"/>
    </row>
    <row r="81" spans="1:45" s="14" customFormat="1" ht="14.4" customHeight="1" x14ac:dyDescent="0.35">
      <c r="B81" s="111"/>
      <c r="C81" s="111"/>
      <c r="D81" s="111"/>
      <c r="E81" s="111"/>
      <c r="F81" s="111"/>
      <c r="G81" s="111"/>
      <c r="H81" s="111"/>
      <c r="I81" s="101"/>
      <c r="J81" s="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7"/>
      <c r="AN81" s="17"/>
      <c r="AO81" s="97"/>
    </row>
    <row r="82" spans="1:45" s="14" customFormat="1" ht="14.4" customHeight="1" x14ac:dyDescent="0.35">
      <c r="B82" s="111"/>
      <c r="C82" s="111"/>
      <c r="D82" s="111"/>
      <c r="E82" s="118" t="s">
        <v>354</v>
      </c>
      <c r="F82" s="111"/>
      <c r="G82" s="111"/>
      <c r="I82" s="101"/>
      <c r="J82" s="1" t="s">
        <v>353</v>
      </c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7"/>
      <c r="AN82" s="17"/>
      <c r="AO82" s="97"/>
    </row>
    <row r="83" spans="1:45" s="14" customFormat="1" ht="14.4" customHeight="1" x14ac:dyDescent="0.35">
      <c r="B83" s="111"/>
      <c r="C83" s="111"/>
      <c r="D83" s="111"/>
      <c r="E83" s="111"/>
      <c r="F83" s="111"/>
      <c r="G83" s="111"/>
      <c r="H83" s="111"/>
      <c r="I83" s="101"/>
      <c r="J83" s="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7"/>
      <c r="AN83" s="17"/>
      <c r="AO83" s="97"/>
    </row>
    <row r="84" spans="1:45" s="14" customFormat="1" ht="14.4" customHeight="1" x14ac:dyDescent="0.35">
      <c r="B84" s="353" t="s">
        <v>341</v>
      </c>
      <c r="C84" s="354"/>
      <c r="D84" s="354"/>
      <c r="E84" s="354"/>
      <c r="F84" s="354"/>
      <c r="G84" s="354"/>
      <c r="H84" s="355"/>
      <c r="I84" s="101"/>
      <c r="J84" s="1" t="s">
        <v>342</v>
      </c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7"/>
      <c r="AN84" s="17"/>
      <c r="AO84" s="97"/>
    </row>
    <row r="85" spans="1:45" s="14" customFormat="1" ht="14.4" customHeight="1" x14ac:dyDescent="0.35">
      <c r="B85" s="111"/>
      <c r="C85" s="111"/>
      <c r="D85" s="111"/>
      <c r="E85" s="111"/>
      <c r="F85" s="111"/>
      <c r="G85" s="111"/>
      <c r="H85" s="111"/>
      <c r="I85" s="101"/>
      <c r="J85" s="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7"/>
      <c r="AN85" s="17"/>
      <c r="AO85" s="97"/>
    </row>
    <row r="86" spans="1:45" s="14" customFormat="1" ht="14.4" customHeight="1" x14ac:dyDescent="0.35">
      <c r="B86" s="346" t="s">
        <v>207</v>
      </c>
      <c r="C86" s="347"/>
      <c r="D86" s="347"/>
      <c r="E86" s="347"/>
      <c r="F86" s="347"/>
      <c r="G86" s="347"/>
      <c r="H86" s="348"/>
      <c r="I86" s="101"/>
      <c r="J86" s="1" t="s">
        <v>527</v>
      </c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D86" s="101"/>
      <c r="AF86" s="101"/>
      <c r="AG86" s="101"/>
      <c r="AH86" s="101"/>
      <c r="AI86" s="101"/>
      <c r="AJ86" s="101"/>
      <c r="AK86" s="101"/>
      <c r="AL86" s="101"/>
      <c r="AM86" s="17"/>
      <c r="AN86" s="17"/>
      <c r="AO86" s="97"/>
    </row>
    <row r="87" spans="1:45" s="14" customFormat="1" ht="14.4" customHeight="1" x14ac:dyDescent="0.35"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7"/>
      <c r="AN87" s="17"/>
      <c r="AO87" s="97"/>
    </row>
    <row r="88" spans="1:45" s="14" customFormat="1" ht="22.8" x14ac:dyDescent="0.35">
      <c r="C88" s="101"/>
      <c r="D88" s="101"/>
      <c r="E88" s="101"/>
      <c r="F88" s="101"/>
      <c r="G88" s="101"/>
      <c r="H88" s="101"/>
      <c r="I88" s="1"/>
      <c r="J88" s="101"/>
      <c r="K88" s="101"/>
      <c r="L88" s="101"/>
      <c r="M88" s="101"/>
      <c r="N88" s="101"/>
      <c r="O88" s="101"/>
      <c r="P88" s="286" t="s">
        <v>244</v>
      </c>
      <c r="Q88" s="101"/>
      <c r="R88" s="342" t="s">
        <v>245</v>
      </c>
      <c r="S88" s="342"/>
      <c r="T88" s="342"/>
      <c r="U88" s="111" t="s">
        <v>246</v>
      </c>
      <c r="V88" s="352" t="s">
        <v>247</v>
      </c>
      <c r="W88" s="352"/>
      <c r="X88" s="352"/>
      <c r="Y88" s="352"/>
      <c r="Z88" s="1" t="s">
        <v>254</v>
      </c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7"/>
      <c r="AN88" s="17"/>
      <c r="AO88" s="97"/>
    </row>
    <row r="89" spans="1:45" s="14" customFormat="1" ht="14.4" customHeight="1" x14ac:dyDescent="0.35"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10"/>
      <c r="Q89" s="101"/>
      <c r="R89" s="152"/>
      <c r="S89" s="152"/>
      <c r="T89" s="152"/>
      <c r="U89" s="111"/>
      <c r="V89" s="152"/>
      <c r="W89" s="152"/>
      <c r="X89" s="152"/>
      <c r="Y89" s="152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7"/>
      <c r="AN89" s="17"/>
      <c r="AO89" s="97"/>
    </row>
    <row r="90" spans="1:45" s="14" customFormat="1" ht="14.4" customHeight="1" x14ac:dyDescent="0.25">
      <c r="A90" s="334" t="s">
        <v>483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T90" s="334"/>
      <c r="U90" s="334"/>
      <c r="V90" s="334"/>
      <c r="W90" s="334"/>
      <c r="X90" s="334"/>
      <c r="Y90" s="334"/>
      <c r="Z90" s="334"/>
      <c r="AA90" s="334"/>
      <c r="AB90" s="334"/>
      <c r="AC90" s="334"/>
      <c r="AD90" s="334"/>
      <c r="AE90" s="334"/>
      <c r="AF90" s="334"/>
      <c r="AG90" s="334"/>
      <c r="AH90" s="334"/>
      <c r="AI90" s="334"/>
      <c r="AJ90" s="334"/>
      <c r="AK90" s="334"/>
      <c r="AL90" s="334"/>
      <c r="AM90" s="334"/>
      <c r="AN90" s="334"/>
      <c r="AO90" s="334"/>
      <c r="AP90" s="334"/>
    </row>
    <row r="91" spans="1:45" s="14" customFormat="1" ht="14.4" customHeight="1" x14ac:dyDescent="0.4">
      <c r="A91" s="20"/>
      <c r="AP91" s="21"/>
      <c r="AQ91" s="21"/>
      <c r="AR91" s="21"/>
      <c r="AS91" s="21"/>
    </row>
    <row r="92" spans="1:45" s="101" customFormat="1" ht="46.95" customHeight="1" x14ac:dyDescent="0.35">
      <c r="A92" s="105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7" t="s">
        <v>5</v>
      </c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</row>
    <row r="93" spans="1:45" s="1" customFormat="1" ht="18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22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</row>
  </sheetData>
  <sheetProtection algorithmName="SHA-512" hashValue="nxPe4HMTueIGFdusfzGT51zJAW1hUo+HR/3Nz+ZiIvvwskpgO43v7zjeLq4ExoattkVNm2vASmybLxKqhP1VDA==" saltValue="KAm5LBR7+hy/whnBTb4tOg==" spinCount="100000" sheet="1" formatCells="0" formatColumns="0" formatRows="0" insertColumns="0" insertRows="0" insertHyperlinks="0" deleteColumns="0" deleteRows="0" sort="0" autoFilter="0" pivotTables="0"/>
  <mergeCells count="41">
    <mergeCell ref="A2:AO2"/>
    <mergeCell ref="A5:AN5"/>
    <mergeCell ref="J11:AF11"/>
    <mergeCell ref="A20:AO20"/>
    <mergeCell ref="B11:I11"/>
    <mergeCell ref="A3:AO3"/>
    <mergeCell ref="A7:AN8"/>
    <mergeCell ref="A6:AN6"/>
    <mergeCell ref="AG11:AO11"/>
    <mergeCell ref="A10:AO10"/>
    <mergeCell ref="B84:H84"/>
    <mergeCell ref="A71:AO71"/>
    <mergeCell ref="S28:Z28"/>
    <mergeCell ref="S32:AI32"/>
    <mergeCell ref="M41:Z41"/>
    <mergeCell ref="E39:I39"/>
    <mergeCell ref="G34:Q34"/>
    <mergeCell ref="S34:Z34"/>
    <mergeCell ref="B78:AN78"/>
    <mergeCell ref="Z58:AN58"/>
    <mergeCell ref="T56:U56"/>
    <mergeCell ref="Z56:AN56"/>
    <mergeCell ref="AD43:AI43"/>
    <mergeCell ref="AD60:AN60"/>
    <mergeCell ref="G62:U62"/>
    <mergeCell ref="A90:AP90"/>
    <mergeCell ref="I48:AM49"/>
    <mergeCell ref="E48:H48"/>
    <mergeCell ref="O60:U60"/>
    <mergeCell ref="X64:AN64"/>
    <mergeCell ref="A70:AO70"/>
    <mergeCell ref="G60:L60"/>
    <mergeCell ref="G56:R56"/>
    <mergeCell ref="G58:R58"/>
    <mergeCell ref="T58:U58"/>
    <mergeCell ref="R88:T88"/>
    <mergeCell ref="A68:AO68"/>
    <mergeCell ref="B51:AN53"/>
    <mergeCell ref="B86:H86"/>
    <mergeCell ref="B80:H80"/>
    <mergeCell ref="V88:Y88"/>
  </mergeCells>
  <phoneticPr fontId="0" type="noConversion"/>
  <dataValidations count="6">
    <dataValidation type="list" showErrorMessage="1" sqref="S28">
      <formula1>"Titolare di azienda agricola omonima, Rappresentante legale dell'azienda sotto indicata"</formula1>
    </dataValidation>
    <dataValidation type="list" allowBlank="1" showInputMessage="1" showErrorMessage="1" sqref="E48">
      <formula1>"RISULTA, NON RISULTA"</formula1>
    </dataValidation>
    <dataValidation type="list" allowBlank="1" showInputMessage="1" showErrorMessage="1" sqref="E39">
      <formula1>"di essere, di non essere"</formula1>
    </dataValidation>
    <dataValidation type="textLength" operator="greaterThan" allowBlank="1" showInputMessage="1" showErrorMessage="1" errorTitle="INSERIRE UN INDIRIZZO PEC VALIDO" sqref="V62:Z62">
      <formula1>8</formula1>
    </dataValidation>
    <dataValidation type="list" allowBlank="1" showInputMessage="1" showErrorMessage="1" sqref="S32:AI32">
      <formula1>"SOCIETA' SEMPLICE, SRL AGRICOLA, SOC COOPERATIVA AGRICOLA, ALTRO, indicare la natura giuridica del soggetto"</formula1>
    </dataValidation>
    <dataValidation type="textLength" allowBlank="1" showInputMessage="1" showErrorMessage="1" errorTitle="nome e sognome sottoscrittore" error="DATO NON INSEIRTO" sqref="J26:AN26">
      <formula1>5</formula1>
      <formula2>40</formula2>
    </dataValidation>
  </dataValidations>
  <printOptions horizontalCentered="1"/>
  <pageMargins left="0.35433070866141736" right="0.23622047244094491" top="0.31496062992125984" bottom="0.31496062992125984" header="0.31496062992125984" footer="0.31496062992125984"/>
  <pageSetup paperSize="9" scale="44" orientation="portrait" blackAndWhite="1" r:id="rId1"/>
  <headerFooter alignWithMargins="0">
    <oddFooter xml:space="preserve">&amp;C&amp;A&amp;Rpag 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Z250"/>
  <sheetViews>
    <sheetView showGridLines="0" topLeftCell="A40" zoomScale="90" zoomScaleNormal="90" workbookViewId="0">
      <selection activeCell="M9" sqref="M9"/>
    </sheetView>
  </sheetViews>
  <sheetFormatPr defaultColWidth="8.88671875" defaultRowHeight="13.8" x14ac:dyDescent="0.25"/>
  <cols>
    <col min="1" max="1" width="2.5546875" style="123" customWidth="1"/>
    <col min="2" max="2" width="5" style="122" customWidth="1"/>
    <col min="3" max="3" width="10.5546875" style="122" bestFit="1" customWidth="1"/>
    <col min="4" max="4" width="47.6640625" style="123" customWidth="1"/>
    <col min="5" max="5" width="12.33203125" style="122" bestFit="1" customWidth="1"/>
    <col min="6" max="6" width="24.5546875" style="123" customWidth="1"/>
    <col min="7" max="7" width="11.33203125" style="123" customWidth="1"/>
    <col min="8" max="8" width="10.44140625" style="123" customWidth="1"/>
    <col min="9" max="9" width="16.6640625" style="123" customWidth="1"/>
    <col min="10" max="10" width="2.33203125" style="123" customWidth="1"/>
    <col min="11" max="11" width="11.6640625" style="123" bestFit="1" customWidth="1"/>
    <col min="12" max="19" width="8.88671875" style="123"/>
    <col min="20" max="23" width="0" style="123" hidden="1" customWidth="1"/>
    <col min="24" max="24" width="5.6640625" style="123" hidden="1" customWidth="1"/>
    <col min="25" max="25" width="11.6640625" style="123" hidden="1" customWidth="1"/>
    <col min="26" max="26" width="2.33203125" style="123" hidden="1" customWidth="1"/>
    <col min="27" max="29" width="0" style="123" hidden="1" customWidth="1"/>
    <col min="30" max="16384" width="8.88671875" style="123"/>
  </cols>
  <sheetData>
    <row r="1" spans="2:26" x14ac:dyDescent="0.25">
      <c r="B1" s="121"/>
    </row>
    <row r="2" spans="2:26" ht="19.2" customHeight="1" x14ac:dyDescent="0.25">
      <c r="B2" s="243" t="s">
        <v>360</v>
      </c>
      <c r="D2" s="378">
        <f>+'PAS 1 anagraf'!J26</f>
        <v>0</v>
      </c>
      <c r="E2" s="379"/>
      <c r="F2" s="124"/>
      <c r="G2" s="380"/>
      <c r="H2" s="380"/>
      <c r="I2" s="380"/>
    </row>
    <row r="3" spans="2:26" ht="13.2" customHeight="1" x14ac:dyDescent="0.25">
      <c r="B3" s="123"/>
    </row>
    <row r="4" spans="2:26" x14ac:dyDescent="0.25">
      <c r="B4" s="125" t="s">
        <v>337</v>
      </c>
      <c r="I4" s="126" t="s">
        <v>361</v>
      </c>
    </row>
    <row r="5" spans="2:26" ht="28.2" customHeight="1" x14ac:dyDescent="0.25">
      <c r="B5" s="381" t="s">
        <v>362</v>
      </c>
      <c r="C5" s="381"/>
      <c r="D5" s="381"/>
      <c r="E5" s="381"/>
      <c r="F5" s="381"/>
      <c r="G5" s="381"/>
      <c r="H5" s="381"/>
      <c r="I5" s="381"/>
    </row>
    <row r="6" spans="2:26" s="128" customFormat="1" ht="19.95" customHeight="1" x14ac:dyDescent="0.25">
      <c r="B6" s="383" t="s">
        <v>363</v>
      </c>
      <c r="C6" s="383"/>
      <c r="D6" s="383"/>
      <c r="E6" s="383"/>
      <c r="F6" s="328">
        <f>+'PAS 1 anagraf'!Z43</f>
        <v>0</v>
      </c>
      <c r="G6" s="127" t="s">
        <v>364</v>
      </c>
      <c r="H6" s="127"/>
      <c r="I6" s="151">
        <f>+'PAS 1 anagraf'!AD43</f>
        <v>0</v>
      </c>
    </row>
    <row r="7" spans="2:26" x14ac:dyDescent="0.25">
      <c r="D7" s="122"/>
      <c r="F7" s="122"/>
      <c r="G7" s="122"/>
      <c r="H7" s="122"/>
      <c r="I7" s="122"/>
    </row>
    <row r="8" spans="2:26" ht="22.8" x14ac:dyDescent="0.25">
      <c r="B8" s="129" t="s">
        <v>365</v>
      </c>
      <c r="C8" s="129" t="s">
        <v>366</v>
      </c>
      <c r="D8" s="129" t="s">
        <v>367</v>
      </c>
      <c r="E8" s="129" t="s">
        <v>514</v>
      </c>
      <c r="F8" s="129" t="s">
        <v>368</v>
      </c>
      <c r="G8" s="129" t="s">
        <v>544</v>
      </c>
      <c r="H8" s="129" t="s">
        <v>545</v>
      </c>
      <c r="I8" s="130" t="s">
        <v>336</v>
      </c>
    </row>
    <row r="9" spans="2:26" ht="15" customHeight="1" x14ac:dyDescent="0.25">
      <c r="B9" s="131">
        <v>1</v>
      </c>
      <c r="C9" s="131" t="str">
        <f>IFERROR(INDEX($E$166:$E$250,MATCH(D9,$D$166:$D$250,0)),"")</f>
        <v/>
      </c>
      <c r="D9" s="331"/>
      <c r="E9" s="153" t="str">
        <f t="shared" ref="E9:E23" si="0">IFERROR(INDEX($G$166:$G$250,MATCH(D9,$D$166:$D$250,0)),"")</f>
        <v/>
      </c>
      <c r="F9" s="131" t="str">
        <f t="shared" ref="F9:F23" si="1">IFERROR(INDEX($F$166:$F$250,MATCH(D9,$D$166:$D$250,0)),"")</f>
        <v/>
      </c>
      <c r="G9" s="315"/>
      <c r="H9" s="315"/>
      <c r="I9" s="132" t="str">
        <f>IFERROR((+G9*E9)+(H9*E9)," ")</f>
        <v xml:space="preserve"> </v>
      </c>
      <c r="Z9" s="313" t="str">
        <f t="shared" ref="Z9:Z23" si="2">IFERROR(INDEX($C$166:$C$250,MATCH(D9,$D$166:$D$250,0)),"")</f>
        <v/>
      </c>
    </row>
    <row r="10" spans="2:26" ht="15" customHeight="1" x14ac:dyDescent="0.25">
      <c r="B10" s="131">
        <v>2</v>
      </c>
      <c r="C10" s="131" t="str">
        <f t="shared" ref="C10:C23" si="3">IFERROR(INDEX($E$166:$E$250,MATCH(D10,$D$166:$D$250,0)),"")</f>
        <v/>
      </c>
      <c r="D10" s="331"/>
      <c r="E10" s="153" t="str">
        <f t="shared" si="0"/>
        <v/>
      </c>
      <c r="F10" s="131" t="str">
        <f t="shared" si="1"/>
        <v/>
      </c>
      <c r="G10" s="315"/>
      <c r="H10" s="315"/>
      <c r="I10" s="132" t="str">
        <f t="shared" ref="I10:I28" si="4">IFERROR((+G10*E10)+(H10*E10)," ")</f>
        <v xml:space="preserve"> </v>
      </c>
      <c r="Z10" s="313" t="str">
        <f t="shared" si="2"/>
        <v/>
      </c>
    </row>
    <row r="11" spans="2:26" ht="15" customHeight="1" x14ac:dyDescent="0.25">
      <c r="B11" s="131">
        <v>3</v>
      </c>
      <c r="C11" s="131" t="str">
        <f t="shared" si="3"/>
        <v/>
      </c>
      <c r="D11" s="331"/>
      <c r="E11" s="153" t="str">
        <f t="shared" si="0"/>
        <v/>
      </c>
      <c r="F11" s="131" t="str">
        <f t="shared" si="1"/>
        <v/>
      </c>
      <c r="G11" s="315"/>
      <c r="H11" s="315"/>
      <c r="I11" s="132" t="str">
        <f t="shared" si="4"/>
        <v xml:space="preserve"> </v>
      </c>
      <c r="Z11" s="313" t="str">
        <f t="shared" si="2"/>
        <v/>
      </c>
    </row>
    <row r="12" spans="2:26" ht="15" customHeight="1" x14ac:dyDescent="0.25">
      <c r="B12" s="131">
        <v>4</v>
      </c>
      <c r="C12" s="131" t="str">
        <f t="shared" si="3"/>
        <v/>
      </c>
      <c r="D12" s="331"/>
      <c r="E12" s="153" t="str">
        <f t="shared" si="0"/>
        <v/>
      </c>
      <c r="F12" s="131" t="str">
        <f t="shared" si="1"/>
        <v/>
      </c>
      <c r="G12" s="315"/>
      <c r="H12" s="315"/>
      <c r="I12" s="132" t="str">
        <f t="shared" si="4"/>
        <v xml:space="preserve"> </v>
      </c>
      <c r="Z12" s="313" t="str">
        <f t="shared" si="2"/>
        <v/>
      </c>
    </row>
    <row r="13" spans="2:26" ht="15" customHeight="1" x14ac:dyDescent="0.25">
      <c r="B13" s="131">
        <v>5</v>
      </c>
      <c r="C13" s="131" t="str">
        <f t="shared" si="3"/>
        <v/>
      </c>
      <c r="D13" s="331"/>
      <c r="E13" s="153" t="str">
        <f t="shared" si="0"/>
        <v/>
      </c>
      <c r="F13" s="131" t="str">
        <f t="shared" si="1"/>
        <v/>
      </c>
      <c r="G13" s="315"/>
      <c r="H13" s="315"/>
      <c r="I13" s="132" t="str">
        <f t="shared" si="4"/>
        <v xml:space="preserve"> </v>
      </c>
      <c r="Z13" s="313" t="str">
        <f t="shared" si="2"/>
        <v/>
      </c>
    </row>
    <row r="14" spans="2:26" ht="15" customHeight="1" x14ac:dyDescent="0.25">
      <c r="B14" s="131">
        <v>6</v>
      </c>
      <c r="C14" s="131" t="str">
        <f t="shared" si="3"/>
        <v/>
      </c>
      <c r="D14" s="331"/>
      <c r="E14" s="153" t="str">
        <f t="shared" si="0"/>
        <v/>
      </c>
      <c r="F14" s="131" t="str">
        <f t="shared" si="1"/>
        <v/>
      </c>
      <c r="G14" s="315"/>
      <c r="H14" s="315"/>
      <c r="I14" s="132" t="str">
        <f t="shared" si="4"/>
        <v xml:space="preserve"> </v>
      </c>
      <c r="Z14" s="313" t="str">
        <f t="shared" si="2"/>
        <v/>
      </c>
    </row>
    <row r="15" spans="2:26" ht="15" customHeight="1" x14ac:dyDescent="0.25">
      <c r="B15" s="131">
        <v>7</v>
      </c>
      <c r="C15" s="131" t="str">
        <f t="shared" si="3"/>
        <v/>
      </c>
      <c r="D15" s="331"/>
      <c r="E15" s="153" t="str">
        <f t="shared" si="0"/>
        <v/>
      </c>
      <c r="F15" s="131" t="str">
        <f t="shared" si="1"/>
        <v/>
      </c>
      <c r="G15" s="315"/>
      <c r="H15" s="315"/>
      <c r="I15" s="132" t="str">
        <f t="shared" si="4"/>
        <v xml:space="preserve"> </v>
      </c>
      <c r="Z15" s="313" t="str">
        <f t="shared" si="2"/>
        <v/>
      </c>
    </row>
    <row r="16" spans="2:26" ht="15" customHeight="1" x14ac:dyDescent="0.25">
      <c r="B16" s="131">
        <v>8</v>
      </c>
      <c r="C16" s="131" t="str">
        <f t="shared" si="3"/>
        <v/>
      </c>
      <c r="D16" s="331"/>
      <c r="E16" s="153" t="str">
        <f t="shared" si="0"/>
        <v/>
      </c>
      <c r="F16" s="131" t="str">
        <f t="shared" si="1"/>
        <v/>
      </c>
      <c r="G16" s="315"/>
      <c r="H16" s="315"/>
      <c r="I16" s="132" t="str">
        <f t="shared" si="4"/>
        <v xml:space="preserve"> </v>
      </c>
      <c r="Z16" s="313" t="str">
        <f t="shared" si="2"/>
        <v/>
      </c>
    </row>
    <row r="17" spans="2:26" ht="15" customHeight="1" x14ac:dyDescent="0.25">
      <c r="B17" s="131">
        <v>9</v>
      </c>
      <c r="C17" s="131" t="str">
        <f t="shared" si="3"/>
        <v/>
      </c>
      <c r="D17" s="331"/>
      <c r="E17" s="153" t="str">
        <f t="shared" si="0"/>
        <v/>
      </c>
      <c r="F17" s="131" t="str">
        <f t="shared" si="1"/>
        <v/>
      </c>
      <c r="G17" s="315"/>
      <c r="H17" s="315"/>
      <c r="I17" s="132" t="str">
        <f t="shared" si="4"/>
        <v xml:space="preserve"> </v>
      </c>
      <c r="Z17" s="313" t="str">
        <f t="shared" si="2"/>
        <v/>
      </c>
    </row>
    <row r="18" spans="2:26" ht="15" customHeight="1" x14ac:dyDescent="0.25">
      <c r="B18" s="131">
        <v>10</v>
      </c>
      <c r="C18" s="131" t="str">
        <f t="shared" si="3"/>
        <v/>
      </c>
      <c r="D18" s="331"/>
      <c r="E18" s="153" t="str">
        <f t="shared" si="0"/>
        <v/>
      </c>
      <c r="F18" s="131" t="str">
        <f t="shared" si="1"/>
        <v/>
      </c>
      <c r="G18" s="315"/>
      <c r="H18" s="315"/>
      <c r="I18" s="132" t="str">
        <f t="shared" si="4"/>
        <v xml:space="preserve"> </v>
      </c>
      <c r="Z18" s="313" t="str">
        <f t="shared" si="2"/>
        <v/>
      </c>
    </row>
    <row r="19" spans="2:26" ht="15" customHeight="1" x14ac:dyDescent="0.25">
      <c r="B19" s="131">
        <v>11</v>
      </c>
      <c r="C19" s="131" t="str">
        <f t="shared" si="3"/>
        <v/>
      </c>
      <c r="D19" s="331"/>
      <c r="E19" s="153" t="str">
        <f t="shared" si="0"/>
        <v/>
      </c>
      <c r="F19" s="131" t="str">
        <f t="shared" si="1"/>
        <v/>
      </c>
      <c r="G19" s="315"/>
      <c r="H19" s="315"/>
      <c r="I19" s="132" t="str">
        <f t="shared" si="4"/>
        <v xml:space="preserve"> </v>
      </c>
      <c r="Z19" s="313" t="str">
        <f t="shared" si="2"/>
        <v/>
      </c>
    </row>
    <row r="20" spans="2:26" ht="15" customHeight="1" x14ac:dyDescent="0.25">
      <c r="B20" s="131">
        <v>12</v>
      </c>
      <c r="C20" s="131" t="str">
        <f t="shared" si="3"/>
        <v/>
      </c>
      <c r="D20" s="331"/>
      <c r="E20" s="153" t="str">
        <f t="shared" si="0"/>
        <v/>
      </c>
      <c r="F20" s="131" t="str">
        <f t="shared" si="1"/>
        <v/>
      </c>
      <c r="G20" s="315"/>
      <c r="H20" s="315"/>
      <c r="I20" s="132" t="str">
        <f t="shared" si="4"/>
        <v xml:space="preserve"> </v>
      </c>
      <c r="Z20" s="313" t="str">
        <f t="shared" si="2"/>
        <v/>
      </c>
    </row>
    <row r="21" spans="2:26" ht="15" customHeight="1" x14ac:dyDescent="0.25">
      <c r="B21" s="131">
        <v>13</v>
      </c>
      <c r="C21" s="131" t="str">
        <f t="shared" si="3"/>
        <v/>
      </c>
      <c r="D21" s="331"/>
      <c r="E21" s="153" t="str">
        <f t="shared" si="0"/>
        <v/>
      </c>
      <c r="F21" s="131" t="str">
        <f t="shared" si="1"/>
        <v/>
      </c>
      <c r="G21" s="315"/>
      <c r="H21" s="315"/>
      <c r="I21" s="132" t="str">
        <f t="shared" si="4"/>
        <v xml:space="preserve"> </v>
      </c>
      <c r="Z21" s="313" t="str">
        <f t="shared" si="2"/>
        <v/>
      </c>
    </row>
    <row r="22" spans="2:26" ht="15" customHeight="1" x14ac:dyDescent="0.25">
      <c r="B22" s="131">
        <v>14</v>
      </c>
      <c r="C22" s="131" t="str">
        <f t="shared" si="3"/>
        <v/>
      </c>
      <c r="D22" s="331"/>
      <c r="E22" s="153" t="str">
        <f t="shared" si="0"/>
        <v/>
      </c>
      <c r="F22" s="131" t="str">
        <f t="shared" si="1"/>
        <v/>
      </c>
      <c r="G22" s="315"/>
      <c r="H22" s="315"/>
      <c r="I22" s="132" t="str">
        <f t="shared" si="4"/>
        <v xml:space="preserve"> </v>
      </c>
      <c r="Z22" s="313" t="str">
        <f t="shared" si="2"/>
        <v/>
      </c>
    </row>
    <row r="23" spans="2:26" ht="15" customHeight="1" x14ac:dyDescent="0.25">
      <c r="B23" s="131">
        <v>15</v>
      </c>
      <c r="C23" s="131" t="str">
        <f t="shared" si="3"/>
        <v/>
      </c>
      <c r="D23" s="331"/>
      <c r="E23" s="153" t="str">
        <f t="shared" si="0"/>
        <v/>
      </c>
      <c r="F23" s="131" t="str">
        <f t="shared" si="1"/>
        <v/>
      </c>
      <c r="G23" s="315"/>
      <c r="H23" s="315"/>
      <c r="I23" s="132" t="str">
        <f t="shared" si="4"/>
        <v xml:space="preserve"> </v>
      </c>
      <c r="Z23" s="313" t="str">
        <f t="shared" si="2"/>
        <v/>
      </c>
    </row>
    <row r="24" spans="2:26" ht="15" customHeight="1" x14ac:dyDescent="0.25">
      <c r="B24" s="131">
        <v>16</v>
      </c>
      <c r="C24" s="131"/>
      <c r="D24" s="134" t="s">
        <v>421</v>
      </c>
      <c r="E24" s="154"/>
      <c r="F24" s="135"/>
      <c r="G24" s="133"/>
      <c r="H24" s="133"/>
      <c r="I24" s="132">
        <f t="shared" si="4"/>
        <v>0</v>
      </c>
    </row>
    <row r="25" spans="2:26" ht="15" customHeight="1" x14ac:dyDescent="0.25">
      <c r="B25" s="131">
        <v>17</v>
      </c>
      <c r="C25" s="131"/>
      <c r="D25" s="134"/>
      <c r="E25" s="154"/>
      <c r="F25" s="135"/>
      <c r="G25" s="133"/>
      <c r="H25" s="133"/>
      <c r="I25" s="132">
        <f t="shared" si="4"/>
        <v>0</v>
      </c>
    </row>
    <row r="26" spans="2:26" ht="15" customHeight="1" x14ac:dyDescent="0.25">
      <c r="B26" s="131">
        <v>18</v>
      </c>
      <c r="C26" s="131"/>
      <c r="D26" s="134"/>
      <c r="E26" s="154"/>
      <c r="F26" s="135"/>
      <c r="G26" s="133"/>
      <c r="H26" s="133"/>
      <c r="I26" s="132">
        <f t="shared" si="4"/>
        <v>0</v>
      </c>
    </row>
    <row r="27" spans="2:26" ht="15" customHeight="1" x14ac:dyDescent="0.25">
      <c r="B27" s="131">
        <v>19</v>
      </c>
      <c r="C27" s="131"/>
      <c r="D27" s="134"/>
      <c r="E27" s="154"/>
      <c r="F27" s="135"/>
      <c r="G27" s="133"/>
      <c r="H27" s="133"/>
      <c r="I27" s="132">
        <f t="shared" si="4"/>
        <v>0</v>
      </c>
    </row>
    <row r="28" spans="2:26" ht="15" customHeight="1" x14ac:dyDescent="0.25">
      <c r="B28" s="131">
        <v>20</v>
      </c>
      <c r="C28" s="131"/>
      <c r="D28" s="134"/>
      <c r="E28" s="154"/>
      <c r="F28" s="135"/>
      <c r="G28" s="133"/>
      <c r="H28" s="133"/>
      <c r="I28" s="132">
        <f t="shared" si="4"/>
        <v>0</v>
      </c>
    </row>
    <row r="29" spans="2:26" ht="15" customHeight="1" x14ac:dyDescent="0.25">
      <c r="F29" s="136" t="s">
        <v>529</v>
      </c>
      <c r="G29" s="137">
        <f>SUM(G9:G28)</f>
        <v>0</v>
      </c>
      <c r="H29" s="137">
        <f>SUM(H9:H28)</f>
        <v>0</v>
      </c>
      <c r="I29" s="137"/>
    </row>
    <row r="30" spans="2:26" ht="15" customHeight="1" x14ac:dyDescent="0.25">
      <c r="G30" s="137"/>
      <c r="H30" s="136" t="s">
        <v>517</v>
      </c>
      <c r="I30" s="137">
        <f>SUM(I9:I28)</f>
        <v>0</v>
      </c>
    </row>
    <row r="32" spans="2:26" ht="48" customHeight="1" x14ac:dyDescent="0.25">
      <c r="B32" s="382" t="s">
        <v>540</v>
      </c>
      <c r="C32" s="382"/>
      <c r="D32" s="382"/>
      <c r="E32" s="382"/>
      <c r="F32" s="382"/>
      <c r="G32" s="382"/>
      <c r="H32" s="382"/>
      <c r="I32" s="382"/>
    </row>
    <row r="33" spans="2:26" x14ac:dyDescent="0.25">
      <c r="B33" s="138"/>
      <c r="D33" s="122"/>
      <c r="F33" s="122"/>
      <c r="G33" s="122"/>
      <c r="H33" s="122"/>
      <c r="I33" s="122"/>
    </row>
    <row r="34" spans="2:26" ht="22.8" x14ac:dyDescent="0.25">
      <c r="B34" s="129" t="s">
        <v>365</v>
      </c>
      <c r="C34" s="129" t="s">
        <v>366</v>
      </c>
      <c r="D34" s="129" t="s">
        <v>367</v>
      </c>
      <c r="E34" s="129" t="s">
        <v>513</v>
      </c>
      <c r="F34" s="129" t="s">
        <v>368</v>
      </c>
      <c r="G34" s="129" t="s">
        <v>544</v>
      </c>
      <c r="H34" s="129" t="s">
        <v>545</v>
      </c>
      <c r="I34" s="130" t="s">
        <v>336</v>
      </c>
    </row>
    <row r="35" spans="2:26" ht="15" customHeight="1" x14ac:dyDescent="0.25">
      <c r="B35" s="131">
        <v>1</v>
      </c>
      <c r="C35" s="131" t="str">
        <f t="shared" ref="C35:C49" si="5">IFERROR(INDEX($E$166:$E$250,MATCH(D35,$D$166:$D$250,0)),"")</f>
        <v/>
      </c>
      <c r="D35" s="331"/>
      <c r="E35" s="153" t="str">
        <f t="shared" ref="E35:E49" si="6">IFERROR(INDEX($G$166:$G$250,MATCH(D35,$D$166:$D$250,0)),"")</f>
        <v/>
      </c>
      <c r="F35" s="131" t="str">
        <f t="shared" ref="F35:F49" si="7">IFERROR(INDEX($F$166:$F$250,MATCH(D35,$D$166:$D$250,0)),"")</f>
        <v/>
      </c>
      <c r="G35" s="315"/>
      <c r="H35" s="315"/>
      <c r="I35" s="132" t="str">
        <f t="shared" ref="I35:I54" si="8">IFERROR((+G35*E35)+(H35*E35)," ")</f>
        <v xml:space="preserve"> </v>
      </c>
      <c r="W35" s="318"/>
      <c r="Y35" s="319">
        <f>IF(Z35="animali","compila &gt;",)</f>
        <v>0</v>
      </c>
      <c r="Z35" s="313" t="str">
        <f t="shared" ref="Z35:Z49" si="9">IFERROR(INDEX($C$166:$C$250,MATCH(D35,$D$166:$D$250,0)),"")</f>
        <v/>
      </c>
    </row>
    <row r="36" spans="2:26" ht="15" customHeight="1" x14ac:dyDescent="0.25">
      <c r="B36" s="131">
        <v>2</v>
      </c>
      <c r="C36" s="131" t="str">
        <f t="shared" si="5"/>
        <v/>
      </c>
      <c r="D36" s="331"/>
      <c r="E36" s="153" t="str">
        <f t="shared" si="6"/>
        <v/>
      </c>
      <c r="F36" s="131" t="str">
        <f t="shared" si="7"/>
        <v/>
      </c>
      <c r="G36" s="315"/>
      <c r="H36" s="315"/>
      <c r="I36" s="132" t="str">
        <f t="shared" si="8"/>
        <v xml:space="preserve"> </v>
      </c>
      <c r="W36" s="318" t="str">
        <f t="shared" ref="W36:W49" si="10">IF(Z36="colture",G36,"compila &gt;")</f>
        <v>compila &gt;</v>
      </c>
      <c r="Y36" s="319">
        <f t="shared" ref="Y36:Y49" si="11">IF(Z36="animali","compila &gt;",)</f>
        <v>0</v>
      </c>
      <c r="Z36" s="313" t="str">
        <f t="shared" si="9"/>
        <v/>
      </c>
    </row>
    <row r="37" spans="2:26" ht="15" customHeight="1" x14ac:dyDescent="0.25">
      <c r="B37" s="131">
        <v>3</v>
      </c>
      <c r="C37" s="131" t="str">
        <f t="shared" si="5"/>
        <v/>
      </c>
      <c r="D37" s="331"/>
      <c r="E37" s="153" t="str">
        <f t="shared" si="6"/>
        <v/>
      </c>
      <c r="F37" s="131" t="str">
        <f t="shared" si="7"/>
        <v/>
      </c>
      <c r="G37" s="315"/>
      <c r="H37" s="315"/>
      <c r="I37" s="132" t="str">
        <f t="shared" si="8"/>
        <v xml:space="preserve"> </v>
      </c>
      <c r="W37" s="318" t="str">
        <f t="shared" si="10"/>
        <v>compila &gt;</v>
      </c>
      <c r="Y37" s="319">
        <f t="shared" si="11"/>
        <v>0</v>
      </c>
      <c r="Z37" s="313" t="str">
        <f t="shared" si="9"/>
        <v/>
      </c>
    </row>
    <row r="38" spans="2:26" ht="15" customHeight="1" x14ac:dyDescent="0.25">
      <c r="B38" s="131">
        <v>4</v>
      </c>
      <c r="C38" s="131" t="str">
        <f t="shared" si="5"/>
        <v/>
      </c>
      <c r="D38" s="331"/>
      <c r="E38" s="153" t="str">
        <f t="shared" si="6"/>
        <v/>
      </c>
      <c r="F38" s="131" t="str">
        <f t="shared" si="7"/>
        <v/>
      </c>
      <c r="G38" s="315"/>
      <c r="H38" s="315"/>
      <c r="I38" s="132" t="str">
        <f t="shared" si="8"/>
        <v xml:space="preserve"> </v>
      </c>
      <c r="W38" s="318" t="str">
        <f t="shared" si="10"/>
        <v>compila &gt;</v>
      </c>
      <c r="Y38" s="319">
        <f t="shared" si="11"/>
        <v>0</v>
      </c>
      <c r="Z38" s="313" t="str">
        <f t="shared" si="9"/>
        <v/>
      </c>
    </row>
    <row r="39" spans="2:26" ht="15" customHeight="1" x14ac:dyDescent="0.25">
      <c r="B39" s="131">
        <v>5</v>
      </c>
      <c r="C39" s="131" t="str">
        <f t="shared" si="5"/>
        <v/>
      </c>
      <c r="D39" s="331"/>
      <c r="E39" s="153" t="str">
        <f t="shared" si="6"/>
        <v/>
      </c>
      <c r="F39" s="131" t="str">
        <f t="shared" si="7"/>
        <v/>
      </c>
      <c r="G39" s="315"/>
      <c r="H39" s="315"/>
      <c r="I39" s="132" t="str">
        <f t="shared" si="8"/>
        <v xml:space="preserve"> </v>
      </c>
      <c r="W39" s="318" t="str">
        <f t="shared" si="10"/>
        <v>compila &gt;</v>
      </c>
      <c r="Y39" s="319">
        <f t="shared" si="11"/>
        <v>0</v>
      </c>
      <c r="Z39" s="313" t="str">
        <f t="shared" si="9"/>
        <v/>
      </c>
    </row>
    <row r="40" spans="2:26" ht="15" customHeight="1" x14ac:dyDescent="0.25">
      <c r="B40" s="131">
        <v>6</v>
      </c>
      <c r="C40" s="131" t="str">
        <f t="shared" si="5"/>
        <v/>
      </c>
      <c r="D40" s="331"/>
      <c r="E40" s="153" t="str">
        <f t="shared" si="6"/>
        <v/>
      </c>
      <c r="F40" s="131" t="str">
        <f t="shared" si="7"/>
        <v/>
      </c>
      <c r="G40" s="315"/>
      <c r="H40" s="315"/>
      <c r="I40" s="132" t="str">
        <f t="shared" si="8"/>
        <v xml:space="preserve"> </v>
      </c>
      <c r="W40" s="318" t="str">
        <f t="shared" si="10"/>
        <v>compila &gt;</v>
      </c>
      <c r="Y40" s="319">
        <f t="shared" si="11"/>
        <v>0</v>
      </c>
      <c r="Z40" s="313" t="str">
        <f t="shared" si="9"/>
        <v/>
      </c>
    </row>
    <row r="41" spans="2:26" ht="15" customHeight="1" x14ac:dyDescent="0.25">
      <c r="B41" s="131">
        <v>7</v>
      </c>
      <c r="C41" s="131" t="str">
        <f t="shared" si="5"/>
        <v/>
      </c>
      <c r="D41" s="331"/>
      <c r="E41" s="153" t="str">
        <f t="shared" si="6"/>
        <v/>
      </c>
      <c r="F41" s="131" t="str">
        <f t="shared" si="7"/>
        <v/>
      </c>
      <c r="G41" s="315"/>
      <c r="H41" s="315"/>
      <c r="I41" s="132" t="str">
        <f t="shared" si="8"/>
        <v xml:space="preserve"> </v>
      </c>
      <c r="W41" s="318" t="str">
        <f t="shared" si="10"/>
        <v>compila &gt;</v>
      </c>
      <c r="Y41" s="319">
        <f t="shared" si="11"/>
        <v>0</v>
      </c>
      <c r="Z41" s="313" t="str">
        <f t="shared" si="9"/>
        <v/>
      </c>
    </row>
    <row r="42" spans="2:26" ht="15" customHeight="1" x14ac:dyDescent="0.25">
      <c r="B42" s="131">
        <v>8</v>
      </c>
      <c r="C42" s="131" t="str">
        <f t="shared" si="5"/>
        <v/>
      </c>
      <c r="D42" s="331"/>
      <c r="E42" s="153" t="str">
        <f t="shared" si="6"/>
        <v/>
      </c>
      <c r="F42" s="131" t="str">
        <f t="shared" si="7"/>
        <v/>
      </c>
      <c r="G42" s="315"/>
      <c r="H42" s="315"/>
      <c r="I42" s="132" t="str">
        <f t="shared" si="8"/>
        <v xml:space="preserve"> </v>
      </c>
      <c r="W42" s="318" t="str">
        <f t="shared" si="10"/>
        <v>compila &gt;</v>
      </c>
      <c r="Y42" s="319">
        <f t="shared" si="11"/>
        <v>0</v>
      </c>
      <c r="Z42" s="313" t="str">
        <f t="shared" si="9"/>
        <v/>
      </c>
    </row>
    <row r="43" spans="2:26" ht="15" customHeight="1" x14ac:dyDescent="0.25">
      <c r="B43" s="131">
        <v>9</v>
      </c>
      <c r="C43" s="131" t="str">
        <f t="shared" si="5"/>
        <v/>
      </c>
      <c r="D43" s="331"/>
      <c r="E43" s="153" t="str">
        <f t="shared" si="6"/>
        <v/>
      </c>
      <c r="F43" s="131" t="str">
        <f t="shared" si="7"/>
        <v/>
      </c>
      <c r="G43" s="315"/>
      <c r="H43" s="315"/>
      <c r="I43" s="132" t="str">
        <f t="shared" si="8"/>
        <v xml:space="preserve"> </v>
      </c>
      <c r="W43" s="318" t="str">
        <f t="shared" si="10"/>
        <v>compila &gt;</v>
      </c>
      <c r="Y43" s="319">
        <f t="shared" si="11"/>
        <v>0</v>
      </c>
      <c r="Z43" s="313" t="str">
        <f t="shared" si="9"/>
        <v/>
      </c>
    </row>
    <row r="44" spans="2:26" ht="15" customHeight="1" x14ac:dyDescent="0.25">
      <c r="B44" s="131">
        <v>10</v>
      </c>
      <c r="C44" s="131" t="str">
        <f t="shared" si="5"/>
        <v/>
      </c>
      <c r="D44" s="331"/>
      <c r="E44" s="153" t="str">
        <f t="shared" si="6"/>
        <v/>
      </c>
      <c r="F44" s="131" t="str">
        <f t="shared" si="7"/>
        <v/>
      </c>
      <c r="G44" s="315"/>
      <c r="H44" s="315"/>
      <c r="I44" s="132" t="str">
        <f t="shared" si="8"/>
        <v xml:space="preserve"> </v>
      </c>
      <c r="W44" s="318" t="str">
        <f t="shared" si="10"/>
        <v>compila &gt;</v>
      </c>
      <c r="Y44" s="319">
        <f t="shared" si="11"/>
        <v>0</v>
      </c>
      <c r="Z44" s="313" t="str">
        <f t="shared" si="9"/>
        <v/>
      </c>
    </row>
    <row r="45" spans="2:26" ht="15" customHeight="1" x14ac:dyDescent="0.25">
      <c r="B45" s="131">
        <v>11</v>
      </c>
      <c r="C45" s="131" t="str">
        <f t="shared" si="5"/>
        <v/>
      </c>
      <c r="D45" s="331"/>
      <c r="E45" s="153" t="str">
        <f t="shared" si="6"/>
        <v/>
      </c>
      <c r="F45" s="131" t="str">
        <f t="shared" si="7"/>
        <v/>
      </c>
      <c r="G45" s="315"/>
      <c r="H45" s="315"/>
      <c r="I45" s="132" t="str">
        <f t="shared" si="8"/>
        <v xml:space="preserve"> </v>
      </c>
      <c r="W45" s="318" t="str">
        <f t="shared" si="10"/>
        <v>compila &gt;</v>
      </c>
      <c r="Y45" s="319">
        <f t="shared" si="11"/>
        <v>0</v>
      </c>
      <c r="Z45" s="313" t="str">
        <f t="shared" si="9"/>
        <v/>
      </c>
    </row>
    <row r="46" spans="2:26" ht="15" customHeight="1" x14ac:dyDescent="0.25">
      <c r="B46" s="131">
        <v>12</v>
      </c>
      <c r="C46" s="131" t="str">
        <f t="shared" si="5"/>
        <v/>
      </c>
      <c r="D46" s="331"/>
      <c r="E46" s="153" t="str">
        <f t="shared" si="6"/>
        <v/>
      </c>
      <c r="F46" s="131" t="str">
        <f t="shared" si="7"/>
        <v/>
      </c>
      <c r="G46" s="315"/>
      <c r="H46" s="315"/>
      <c r="I46" s="132" t="str">
        <f t="shared" si="8"/>
        <v xml:space="preserve"> </v>
      </c>
      <c r="W46" s="318" t="str">
        <f t="shared" si="10"/>
        <v>compila &gt;</v>
      </c>
      <c r="Y46" s="319">
        <f t="shared" si="11"/>
        <v>0</v>
      </c>
      <c r="Z46" s="313" t="str">
        <f t="shared" si="9"/>
        <v/>
      </c>
    </row>
    <row r="47" spans="2:26" ht="15" customHeight="1" x14ac:dyDescent="0.25">
      <c r="B47" s="131">
        <v>13</v>
      </c>
      <c r="C47" s="131" t="str">
        <f t="shared" si="5"/>
        <v/>
      </c>
      <c r="D47" s="331"/>
      <c r="E47" s="153" t="str">
        <f t="shared" si="6"/>
        <v/>
      </c>
      <c r="F47" s="131" t="str">
        <f t="shared" si="7"/>
        <v/>
      </c>
      <c r="G47" s="315"/>
      <c r="H47" s="315"/>
      <c r="I47" s="132" t="str">
        <f t="shared" si="8"/>
        <v xml:space="preserve"> </v>
      </c>
      <c r="W47" s="318" t="str">
        <f t="shared" si="10"/>
        <v>compila &gt;</v>
      </c>
      <c r="Y47" s="319">
        <f t="shared" si="11"/>
        <v>0</v>
      </c>
      <c r="Z47" s="313" t="str">
        <f t="shared" si="9"/>
        <v/>
      </c>
    </row>
    <row r="48" spans="2:26" ht="15" customHeight="1" x14ac:dyDescent="0.25">
      <c r="B48" s="131">
        <v>14</v>
      </c>
      <c r="C48" s="131" t="str">
        <f t="shared" si="5"/>
        <v/>
      </c>
      <c r="D48" s="331"/>
      <c r="E48" s="153" t="str">
        <f t="shared" si="6"/>
        <v/>
      </c>
      <c r="F48" s="131" t="str">
        <f t="shared" si="7"/>
        <v/>
      </c>
      <c r="G48" s="315"/>
      <c r="H48" s="315"/>
      <c r="I48" s="132" t="str">
        <f t="shared" si="8"/>
        <v xml:space="preserve"> </v>
      </c>
      <c r="W48" s="318" t="str">
        <f t="shared" si="10"/>
        <v>compila &gt;</v>
      </c>
      <c r="Y48" s="319">
        <f t="shared" si="11"/>
        <v>0</v>
      </c>
      <c r="Z48" s="313" t="str">
        <f t="shared" si="9"/>
        <v/>
      </c>
    </row>
    <row r="49" spans="2:26" ht="15" customHeight="1" x14ac:dyDescent="0.25">
      <c r="B49" s="131">
        <v>15</v>
      </c>
      <c r="C49" s="131" t="str">
        <f t="shared" si="5"/>
        <v/>
      </c>
      <c r="D49" s="331"/>
      <c r="E49" s="153" t="str">
        <f t="shared" si="6"/>
        <v/>
      </c>
      <c r="F49" s="131" t="str">
        <f t="shared" si="7"/>
        <v/>
      </c>
      <c r="G49" s="315"/>
      <c r="H49" s="315"/>
      <c r="I49" s="132" t="str">
        <f t="shared" si="8"/>
        <v xml:space="preserve"> </v>
      </c>
      <c r="W49" s="318" t="str">
        <f t="shared" si="10"/>
        <v>compila &gt;</v>
      </c>
      <c r="Y49" s="319">
        <f t="shared" si="11"/>
        <v>0</v>
      </c>
      <c r="Z49" s="313" t="str">
        <f t="shared" si="9"/>
        <v/>
      </c>
    </row>
    <row r="50" spans="2:26" ht="15" customHeight="1" x14ac:dyDescent="0.25">
      <c r="B50" s="131">
        <v>16</v>
      </c>
      <c r="C50" s="131"/>
      <c r="D50" s="134" t="s">
        <v>421</v>
      </c>
      <c r="E50" s="155"/>
      <c r="F50" s="135"/>
      <c r="G50" s="133"/>
      <c r="H50" s="133"/>
      <c r="I50" s="132">
        <f t="shared" si="8"/>
        <v>0</v>
      </c>
      <c r="Z50" s="314"/>
    </row>
    <row r="51" spans="2:26" ht="15" customHeight="1" x14ac:dyDescent="0.25">
      <c r="B51" s="131">
        <v>17</v>
      </c>
      <c r="C51" s="131"/>
      <c r="D51" s="134"/>
      <c r="E51" s="155"/>
      <c r="F51" s="135"/>
      <c r="G51" s="133"/>
      <c r="H51" s="133"/>
      <c r="I51" s="132">
        <f t="shared" si="8"/>
        <v>0</v>
      </c>
    </row>
    <row r="52" spans="2:26" ht="15" customHeight="1" x14ac:dyDescent="0.25">
      <c r="B52" s="131">
        <v>18</v>
      </c>
      <c r="C52" s="131"/>
      <c r="D52" s="134"/>
      <c r="E52" s="155"/>
      <c r="F52" s="135"/>
      <c r="G52" s="133"/>
      <c r="H52" s="133"/>
      <c r="I52" s="132">
        <f t="shared" si="8"/>
        <v>0</v>
      </c>
    </row>
    <row r="53" spans="2:26" ht="15" customHeight="1" x14ac:dyDescent="0.25">
      <c r="B53" s="131">
        <v>19</v>
      </c>
      <c r="C53" s="131"/>
      <c r="D53" s="134"/>
      <c r="E53" s="155"/>
      <c r="F53" s="135"/>
      <c r="G53" s="133"/>
      <c r="H53" s="133"/>
      <c r="I53" s="132">
        <f t="shared" si="8"/>
        <v>0</v>
      </c>
    </row>
    <row r="54" spans="2:26" ht="15" customHeight="1" x14ac:dyDescent="0.25">
      <c r="B54" s="131">
        <v>20</v>
      </c>
      <c r="C54" s="131"/>
      <c r="D54" s="134"/>
      <c r="E54" s="155"/>
      <c r="F54" s="135"/>
      <c r="G54" s="133"/>
      <c r="H54" s="133"/>
      <c r="I54" s="132">
        <f t="shared" si="8"/>
        <v>0</v>
      </c>
    </row>
    <row r="55" spans="2:26" ht="15" customHeight="1" x14ac:dyDescent="0.25">
      <c r="D55" s="288" t="str">
        <f>IF(G29=G55," ","TOT ETTARI POST DIFFERENTE DA ANTE")</f>
        <v xml:space="preserve"> </v>
      </c>
      <c r="F55" s="136" t="s">
        <v>528</v>
      </c>
      <c r="G55" s="137">
        <f>SUM(G35:G54)</f>
        <v>0</v>
      </c>
      <c r="H55" s="137">
        <f>SUM(H35:H54)</f>
        <v>0</v>
      </c>
      <c r="I55" s="137"/>
    </row>
    <row r="56" spans="2:26" ht="15" customHeight="1" x14ac:dyDescent="0.25">
      <c r="D56" s="139" t="str">
        <f>IF(G29=0," ",IF(G29=G55,"TOT ETTARI POST COERENTE CON ANTE"," "))</f>
        <v xml:space="preserve"> </v>
      </c>
      <c r="G56" s="137"/>
      <c r="H56" s="136" t="s">
        <v>515</v>
      </c>
      <c r="I56" s="137">
        <f>SUM(I35:I54)</f>
        <v>0</v>
      </c>
    </row>
    <row r="58" spans="2:26" x14ac:dyDescent="0.25">
      <c r="D58" s="122" t="s">
        <v>369</v>
      </c>
      <c r="E58" s="122" t="s">
        <v>370</v>
      </c>
      <c r="F58" s="122" t="s">
        <v>499</v>
      </c>
      <c r="I58" s="122" t="s">
        <v>516</v>
      </c>
    </row>
    <row r="59" spans="2:26" x14ac:dyDescent="0.25">
      <c r="B59" s="131"/>
      <c r="C59" s="140" t="s">
        <v>354</v>
      </c>
      <c r="D59" s="131" t="s">
        <v>128</v>
      </c>
      <c r="E59" s="156">
        <v>14000</v>
      </c>
      <c r="F59" s="141">
        <f>IF(C59="x",I56," ")</f>
        <v>0</v>
      </c>
      <c r="I59" s="142">
        <f>ROUNDUP(I56-I30,2)</f>
        <v>0</v>
      </c>
      <c r="K59" s="143"/>
    </row>
    <row r="60" spans="2:26" x14ac:dyDescent="0.25">
      <c r="B60" s="131"/>
      <c r="C60" s="144" t="str">
        <f>IF(C59="x"," ","X")</f>
        <v xml:space="preserve"> </v>
      </c>
      <c r="D60" s="131" t="s">
        <v>371</v>
      </c>
      <c r="E60" s="156">
        <v>18000</v>
      </c>
      <c r="F60" s="145" t="str">
        <f>IF(C60="x",I56," ")</f>
        <v xml:space="preserve"> </v>
      </c>
      <c r="I60" s="146" t="str">
        <f>IFERROR(+I59/I30," ")</f>
        <v xml:space="preserve"> </v>
      </c>
    </row>
    <row r="61" spans="2:26" x14ac:dyDescent="0.25">
      <c r="B61" s="147"/>
      <c r="F61" s="148"/>
    </row>
    <row r="62" spans="2:26" ht="28.95" customHeight="1" x14ac:dyDescent="0.25">
      <c r="B62" s="376" t="s">
        <v>372</v>
      </c>
      <c r="C62" s="376"/>
      <c r="D62" s="376"/>
      <c r="E62" s="376"/>
      <c r="F62" s="377" t="str">
        <f>IF(F60=0," ",IF(C59="x",IF(F59&gt;E59,"OK, PROSEGUI","PS INFERIORE AL MINIMO PREVISTO DAL BANDO - DOMANDA NON AMMISSIBILE "),(IF(F60&gt;E60,"OK, PROSEGUI","PS INFERIORE AL MINIMO PREVISTO DAL BANDO - DOMANDA NON AMMISSIBILE"))))</f>
        <v xml:space="preserve">PS INFERIORE AL MINIMO PREVISTO DAL BANDO - DOMANDA NON AMMISSIBILE </v>
      </c>
      <c r="I62" s="149" t="s">
        <v>338</v>
      </c>
    </row>
    <row r="63" spans="2:26" ht="28.95" customHeight="1" x14ac:dyDescent="0.25">
      <c r="B63" s="376"/>
      <c r="C63" s="376"/>
      <c r="D63" s="376"/>
      <c r="E63" s="376"/>
      <c r="F63" s="377"/>
      <c r="H63" s="298"/>
      <c r="I63" s="126" t="s">
        <v>339</v>
      </c>
    </row>
    <row r="166" spans="3:8" x14ac:dyDescent="0.25">
      <c r="C166" s="129" t="s">
        <v>546</v>
      </c>
      <c r="D166" s="289" t="s">
        <v>83</v>
      </c>
      <c r="E166" s="290" t="s">
        <v>82</v>
      </c>
      <c r="F166" s="290" t="s">
        <v>374</v>
      </c>
      <c r="G166" s="291">
        <v>3758.0547000000001</v>
      </c>
      <c r="H166" s="291"/>
    </row>
    <row r="167" spans="3:8" x14ac:dyDescent="0.25">
      <c r="C167" s="129" t="s">
        <v>546</v>
      </c>
      <c r="D167" s="289" t="s">
        <v>92</v>
      </c>
      <c r="E167" s="290" t="s">
        <v>91</v>
      </c>
      <c r="F167" s="290" t="s">
        <v>374</v>
      </c>
      <c r="G167" s="291">
        <v>1900</v>
      </c>
      <c r="H167" s="291"/>
    </row>
    <row r="168" spans="3:8" x14ac:dyDescent="0.25">
      <c r="C168" s="129" t="s">
        <v>546</v>
      </c>
      <c r="D168" s="289" t="s">
        <v>53</v>
      </c>
      <c r="E168" s="290" t="s">
        <v>52</v>
      </c>
      <c r="F168" s="290" t="s">
        <v>374</v>
      </c>
      <c r="G168" s="291">
        <v>1021.6</v>
      </c>
      <c r="H168" s="291"/>
    </row>
    <row r="169" spans="3:8" x14ac:dyDescent="0.25">
      <c r="C169" s="129" t="s">
        <v>546</v>
      </c>
      <c r="D169" s="289" t="s">
        <v>48</v>
      </c>
      <c r="E169" s="290" t="s">
        <v>47</v>
      </c>
      <c r="F169" s="290" t="s">
        <v>374</v>
      </c>
      <c r="G169" s="291">
        <v>2560.25</v>
      </c>
      <c r="H169" s="291"/>
    </row>
    <row r="170" spans="3:8" x14ac:dyDescent="0.25">
      <c r="C170" s="129" t="s">
        <v>546</v>
      </c>
      <c r="D170" s="289" t="s">
        <v>56</v>
      </c>
      <c r="E170" s="290" t="s">
        <v>55</v>
      </c>
      <c r="F170" s="290" t="s">
        <v>374</v>
      </c>
      <c r="G170" s="291">
        <v>2056</v>
      </c>
      <c r="H170" s="291"/>
    </row>
    <row r="171" spans="3:8" x14ac:dyDescent="0.25">
      <c r="C171" s="129" t="s">
        <v>546</v>
      </c>
      <c r="D171" s="289" t="s">
        <v>31</v>
      </c>
      <c r="E171" s="290" t="s">
        <v>30</v>
      </c>
      <c r="F171" s="290" t="s">
        <v>374</v>
      </c>
      <c r="G171" s="291">
        <v>1017.7</v>
      </c>
      <c r="H171" s="291"/>
    </row>
    <row r="172" spans="3:8" x14ac:dyDescent="0.25">
      <c r="C172" s="129" t="s">
        <v>546</v>
      </c>
      <c r="D172" s="289" t="s">
        <v>70</v>
      </c>
      <c r="E172" s="290" t="s">
        <v>69</v>
      </c>
      <c r="F172" s="290" t="s">
        <v>374</v>
      </c>
      <c r="G172" s="291">
        <v>1334.25</v>
      </c>
      <c r="H172" s="291"/>
    </row>
    <row r="173" spans="3:8" x14ac:dyDescent="0.25">
      <c r="C173" s="129" t="s">
        <v>546</v>
      </c>
      <c r="D173" s="289" t="s">
        <v>25</v>
      </c>
      <c r="E173" s="290" t="s">
        <v>24</v>
      </c>
      <c r="F173" s="290" t="s">
        <v>374</v>
      </c>
      <c r="G173" s="291">
        <v>503.82249999999999</v>
      </c>
      <c r="H173" s="291"/>
    </row>
    <row r="174" spans="3:8" x14ac:dyDescent="0.25">
      <c r="C174" s="129" t="s">
        <v>546</v>
      </c>
      <c r="D174" s="289" t="s">
        <v>379</v>
      </c>
      <c r="E174" s="290" t="s">
        <v>34</v>
      </c>
      <c r="F174" s="290" t="s">
        <v>374</v>
      </c>
      <c r="G174" s="291">
        <v>2587.7714999999998</v>
      </c>
      <c r="H174" s="291"/>
    </row>
    <row r="175" spans="3:8" x14ac:dyDescent="0.25">
      <c r="C175" s="129" t="s">
        <v>546</v>
      </c>
      <c r="D175" s="289" t="s">
        <v>51</v>
      </c>
      <c r="E175" s="290" t="s">
        <v>50</v>
      </c>
      <c r="F175" s="290" t="s">
        <v>374</v>
      </c>
      <c r="G175" s="291">
        <v>807.5</v>
      </c>
      <c r="H175" s="291"/>
    </row>
    <row r="176" spans="3:8" x14ac:dyDescent="0.25">
      <c r="C176" s="129" t="s">
        <v>546</v>
      </c>
      <c r="D176" s="289" t="s">
        <v>402</v>
      </c>
      <c r="E176" s="290" t="s">
        <v>93</v>
      </c>
      <c r="F176" s="290" t="s">
        <v>374</v>
      </c>
      <c r="G176" s="291">
        <v>25520.6</v>
      </c>
      <c r="H176" s="291"/>
    </row>
    <row r="177" spans="3:8" x14ac:dyDescent="0.25">
      <c r="C177" s="129" t="s">
        <v>546</v>
      </c>
      <c r="D177" s="289" t="s">
        <v>41</v>
      </c>
      <c r="E177" s="290" t="s">
        <v>40</v>
      </c>
      <c r="F177" s="290" t="s">
        <v>374</v>
      </c>
      <c r="G177" s="291">
        <v>596.14800000000002</v>
      </c>
      <c r="H177" s="291"/>
    </row>
    <row r="178" spans="3:8" x14ac:dyDescent="0.25">
      <c r="C178" s="129" t="s">
        <v>546</v>
      </c>
      <c r="D178" s="289" t="s">
        <v>381</v>
      </c>
      <c r="E178" s="290" t="s">
        <v>382</v>
      </c>
      <c r="F178" s="290" t="s">
        <v>374</v>
      </c>
      <c r="G178" s="291">
        <v>1140</v>
      </c>
      <c r="H178" s="291"/>
    </row>
    <row r="179" spans="3:8" x14ac:dyDescent="0.25">
      <c r="C179" s="129" t="s">
        <v>546</v>
      </c>
      <c r="D179" s="289" t="s">
        <v>66</v>
      </c>
      <c r="E179" s="290" t="s">
        <v>65</v>
      </c>
      <c r="F179" s="290" t="s">
        <v>374</v>
      </c>
      <c r="G179" s="291">
        <v>1454.0238999999999</v>
      </c>
      <c r="H179" s="291"/>
    </row>
    <row r="180" spans="3:8" x14ac:dyDescent="0.25">
      <c r="C180" s="129" t="s">
        <v>546</v>
      </c>
      <c r="D180" s="289" t="s">
        <v>64</v>
      </c>
      <c r="E180" s="290" t="s">
        <v>63</v>
      </c>
      <c r="F180" s="290" t="s">
        <v>374</v>
      </c>
      <c r="G180" s="291">
        <v>686.61599999999999</v>
      </c>
      <c r="H180" s="291"/>
    </row>
    <row r="181" spans="3:8" x14ac:dyDescent="0.25">
      <c r="C181" s="129" t="s">
        <v>546</v>
      </c>
      <c r="D181" s="289" t="s">
        <v>389</v>
      </c>
      <c r="E181" s="290" t="s">
        <v>60</v>
      </c>
      <c r="F181" s="290" t="s">
        <v>374</v>
      </c>
      <c r="G181" s="291">
        <v>97873.56</v>
      </c>
      <c r="H181" s="291"/>
    </row>
    <row r="182" spans="3:8" x14ac:dyDescent="0.25">
      <c r="C182" s="129" t="s">
        <v>546</v>
      </c>
      <c r="D182" s="289" t="s">
        <v>390</v>
      </c>
      <c r="E182" s="290" t="s">
        <v>61</v>
      </c>
      <c r="F182" s="290" t="s">
        <v>374</v>
      </c>
      <c r="G182" s="291">
        <v>182625</v>
      </c>
      <c r="H182" s="291"/>
    </row>
    <row r="183" spans="3:8" x14ac:dyDescent="0.25">
      <c r="C183" s="129" t="s">
        <v>546</v>
      </c>
      <c r="D183" s="289" t="s">
        <v>19</v>
      </c>
      <c r="E183" s="290" t="s">
        <v>18</v>
      </c>
      <c r="F183" s="290" t="s">
        <v>374</v>
      </c>
      <c r="G183" s="291">
        <v>1600.7774999999999</v>
      </c>
      <c r="H183" s="291"/>
    </row>
    <row r="184" spans="3:8" x14ac:dyDescent="0.25">
      <c r="C184" s="129" t="s">
        <v>546</v>
      </c>
      <c r="D184" s="289" t="s">
        <v>373</v>
      </c>
      <c r="E184" s="290" t="s">
        <v>17</v>
      </c>
      <c r="F184" s="290" t="s">
        <v>374</v>
      </c>
      <c r="G184" s="291">
        <v>662.21400000000006</v>
      </c>
      <c r="H184" s="291"/>
    </row>
    <row r="185" spans="3:8" x14ac:dyDescent="0.25">
      <c r="C185" s="129" t="s">
        <v>546</v>
      </c>
      <c r="D185" s="289" t="s">
        <v>393</v>
      </c>
      <c r="E185" s="290" t="s">
        <v>78</v>
      </c>
      <c r="F185" s="290" t="s">
        <v>374</v>
      </c>
      <c r="G185" s="291">
        <v>9844.7003999999997</v>
      </c>
      <c r="H185" s="291"/>
    </row>
    <row r="186" spans="3:8" x14ac:dyDescent="0.25">
      <c r="C186" s="129" t="s">
        <v>546</v>
      </c>
      <c r="D186" s="289" t="s">
        <v>392</v>
      </c>
      <c r="E186" s="290" t="s">
        <v>77</v>
      </c>
      <c r="F186" s="290" t="s">
        <v>374</v>
      </c>
      <c r="G186" s="291">
        <v>5485.1091999999999</v>
      </c>
      <c r="H186" s="291"/>
    </row>
    <row r="187" spans="3:8" x14ac:dyDescent="0.25">
      <c r="C187" s="129" t="s">
        <v>546</v>
      </c>
      <c r="D187" s="289" t="s">
        <v>394</v>
      </c>
      <c r="E187" s="290" t="s">
        <v>81</v>
      </c>
      <c r="F187" s="290" t="s">
        <v>374</v>
      </c>
      <c r="G187" s="291">
        <v>1078.2584999999999</v>
      </c>
      <c r="H187" s="291"/>
    </row>
    <row r="188" spans="3:8" x14ac:dyDescent="0.25">
      <c r="C188" s="129" t="s">
        <v>546</v>
      </c>
      <c r="D188" s="289" t="s">
        <v>403</v>
      </c>
      <c r="E188" s="290" t="s">
        <v>94</v>
      </c>
      <c r="F188" s="290" t="s">
        <v>404</v>
      </c>
      <c r="G188" s="291">
        <v>38076</v>
      </c>
      <c r="H188" s="291"/>
    </row>
    <row r="189" spans="3:8" x14ac:dyDescent="0.25">
      <c r="C189" s="129" t="s">
        <v>546</v>
      </c>
      <c r="D189" s="289" t="s">
        <v>43</v>
      </c>
      <c r="E189" s="290" t="s">
        <v>42</v>
      </c>
      <c r="F189" s="290" t="s">
        <v>374</v>
      </c>
      <c r="G189" s="291">
        <v>955.79200000000003</v>
      </c>
      <c r="H189" s="291"/>
    </row>
    <row r="190" spans="3:8" x14ac:dyDescent="0.25">
      <c r="C190" s="129" t="s">
        <v>546</v>
      </c>
      <c r="D190" s="289" t="s">
        <v>375</v>
      </c>
      <c r="E190" s="290" t="s">
        <v>376</v>
      </c>
      <c r="F190" s="290" t="s">
        <v>374</v>
      </c>
      <c r="G190" s="291">
        <v>2130</v>
      </c>
      <c r="H190" s="291"/>
    </row>
    <row r="191" spans="3:8" x14ac:dyDescent="0.25">
      <c r="C191" s="129" t="s">
        <v>546</v>
      </c>
      <c r="D191" s="289" t="s">
        <v>377</v>
      </c>
      <c r="E191" s="290" t="s">
        <v>378</v>
      </c>
      <c r="F191" s="290" t="s">
        <v>374</v>
      </c>
      <c r="G191" s="291">
        <v>2026.674</v>
      </c>
      <c r="H191" s="291"/>
    </row>
    <row r="192" spans="3:8" x14ac:dyDescent="0.25">
      <c r="C192" s="129" t="s">
        <v>546</v>
      </c>
      <c r="D192" s="289" t="s">
        <v>384</v>
      </c>
      <c r="E192" s="290" t="s">
        <v>49</v>
      </c>
      <c r="F192" s="290" t="s">
        <v>374</v>
      </c>
      <c r="G192" s="291">
        <v>1021</v>
      </c>
      <c r="H192" s="291"/>
    </row>
    <row r="193" spans="3:8" x14ac:dyDescent="0.25">
      <c r="C193" s="129" t="s">
        <v>546</v>
      </c>
      <c r="D193" s="289" t="s">
        <v>383</v>
      </c>
      <c r="E193" s="290" t="s">
        <v>46</v>
      </c>
      <c r="F193" s="290" t="s">
        <v>374</v>
      </c>
      <c r="G193" s="291">
        <v>1842.62</v>
      </c>
      <c r="H193" s="291"/>
    </row>
    <row r="194" spans="3:8" x14ac:dyDescent="0.25">
      <c r="C194" s="129" t="s">
        <v>546</v>
      </c>
      <c r="D194" s="289" t="s">
        <v>39</v>
      </c>
      <c r="E194" s="290" t="s">
        <v>38</v>
      </c>
      <c r="F194" s="290" t="s">
        <v>374</v>
      </c>
      <c r="G194" s="291">
        <v>12240</v>
      </c>
      <c r="H194" s="291"/>
    </row>
    <row r="195" spans="3:8" x14ac:dyDescent="0.25">
      <c r="C195" s="129" t="s">
        <v>546</v>
      </c>
      <c r="D195" s="289" t="s">
        <v>27</v>
      </c>
      <c r="E195" s="290" t="s">
        <v>26</v>
      </c>
      <c r="F195" s="290" t="s">
        <v>374</v>
      </c>
      <c r="G195" s="291">
        <v>1014.6</v>
      </c>
      <c r="H195" s="291"/>
    </row>
    <row r="196" spans="3:8" x14ac:dyDescent="0.25">
      <c r="C196" s="129" t="s">
        <v>546</v>
      </c>
      <c r="D196" s="289" t="s">
        <v>396</v>
      </c>
      <c r="E196" s="290" t="s">
        <v>85</v>
      </c>
      <c r="F196" s="290" t="s">
        <v>374</v>
      </c>
      <c r="G196" s="291">
        <v>3396.712</v>
      </c>
      <c r="H196" s="291"/>
    </row>
    <row r="197" spans="3:8" x14ac:dyDescent="0.25">
      <c r="C197" s="129" t="s">
        <v>546</v>
      </c>
      <c r="D197" s="289" t="s">
        <v>395</v>
      </c>
      <c r="E197" s="290" t="s">
        <v>84</v>
      </c>
      <c r="F197" s="290" t="s">
        <v>374</v>
      </c>
      <c r="G197" s="291">
        <v>6108</v>
      </c>
      <c r="H197" s="291"/>
    </row>
    <row r="198" spans="3:8" x14ac:dyDescent="0.25">
      <c r="C198" s="129" t="s">
        <v>546</v>
      </c>
      <c r="D198" s="289" t="s">
        <v>387</v>
      </c>
      <c r="E198" s="290" t="s">
        <v>58</v>
      </c>
      <c r="F198" s="290" t="s">
        <v>374</v>
      </c>
      <c r="G198" s="291">
        <v>18734.576300000001</v>
      </c>
      <c r="H198" s="291"/>
    </row>
    <row r="199" spans="3:8" x14ac:dyDescent="0.25">
      <c r="C199" s="129" t="s">
        <v>546</v>
      </c>
      <c r="D199" s="289" t="s">
        <v>386</v>
      </c>
      <c r="E199" s="290" t="s">
        <v>57</v>
      </c>
      <c r="F199" s="290" t="s">
        <v>374</v>
      </c>
      <c r="G199" s="291">
        <v>13066.8977</v>
      </c>
      <c r="H199" s="291"/>
    </row>
    <row r="200" spans="3:8" x14ac:dyDescent="0.25">
      <c r="C200" s="129" t="s">
        <v>546</v>
      </c>
      <c r="D200" s="289" t="s">
        <v>388</v>
      </c>
      <c r="E200" s="290" t="s">
        <v>59</v>
      </c>
      <c r="F200" s="290" t="s">
        <v>374</v>
      </c>
      <c r="G200" s="291">
        <v>46202.1417</v>
      </c>
      <c r="H200" s="291"/>
    </row>
    <row r="201" spans="3:8" x14ac:dyDescent="0.25">
      <c r="C201" s="129" t="s">
        <v>546</v>
      </c>
      <c r="D201" s="289" t="s">
        <v>23</v>
      </c>
      <c r="E201" s="290" t="s">
        <v>22</v>
      </c>
      <c r="F201" s="290" t="s">
        <v>374</v>
      </c>
      <c r="G201" s="291">
        <v>559.44200000000001</v>
      </c>
      <c r="H201" s="291"/>
    </row>
    <row r="202" spans="3:8" x14ac:dyDescent="0.25">
      <c r="C202" s="129" t="s">
        <v>546</v>
      </c>
      <c r="D202" s="289" t="s">
        <v>76</v>
      </c>
      <c r="E202" s="290" t="s">
        <v>75</v>
      </c>
      <c r="F202" s="290" t="s">
        <v>374</v>
      </c>
      <c r="G202" s="291">
        <v>399.68169999999998</v>
      </c>
      <c r="H202" s="291"/>
    </row>
    <row r="203" spans="3:8" x14ac:dyDescent="0.25">
      <c r="C203" s="129" t="s">
        <v>546</v>
      </c>
      <c r="D203" s="289" t="s">
        <v>33</v>
      </c>
      <c r="E203" s="290" t="s">
        <v>32</v>
      </c>
      <c r="F203" s="290" t="s">
        <v>374</v>
      </c>
      <c r="G203" s="291">
        <v>6202.8119999999999</v>
      </c>
      <c r="H203" s="291"/>
    </row>
    <row r="204" spans="3:8" x14ac:dyDescent="0.25">
      <c r="C204" s="129" t="s">
        <v>546</v>
      </c>
      <c r="D204" s="289" t="s">
        <v>385</v>
      </c>
      <c r="E204" s="290" t="s">
        <v>54</v>
      </c>
      <c r="F204" s="290" t="s">
        <v>374</v>
      </c>
      <c r="G204" s="291">
        <v>25000</v>
      </c>
      <c r="H204" s="291"/>
    </row>
    <row r="205" spans="3:8" x14ac:dyDescent="0.25">
      <c r="C205" s="129" t="s">
        <v>546</v>
      </c>
      <c r="D205" s="289" t="s">
        <v>380</v>
      </c>
      <c r="E205" s="290" t="s">
        <v>35</v>
      </c>
      <c r="F205" s="290" t="s">
        <v>374</v>
      </c>
      <c r="G205" s="291">
        <v>3337.7511</v>
      </c>
      <c r="H205" s="291"/>
    </row>
    <row r="206" spans="3:8" x14ac:dyDescent="0.25">
      <c r="C206" s="129" t="s">
        <v>546</v>
      </c>
      <c r="D206" s="289" t="s">
        <v>80</v>
      </c>
      <c r="E206" s="290" t="s">
        <v>79</v>
      </c>
      <c r="F206" s="290" t="s">
        <v>374</v>
      </c>
      <c r="G206" s="291">
        <v>10776.038200000001</v>
      </c>
      <c r="H206" s="291"/>
    </row>
    <row r="207" spans="3:8" x14ac:dyDescent="0.25">
      <c r="C207" s="129" t="s">
        <v>546</v>
      </c>
      <c r="D207" s="289" t="s">
        <v>927</v>
      </c>
      <c r="E207" s="290" t="s">
        <v>62</v>
      </c>
      <c r="F207" s="290" t="s">
        <v>374</v>
      </c>
      <c r="G207" s="291">
        <v>816.98760000000004</v>
      </c>
      <c r="H207" s="291"/>
    </row>
    <row r="208" spans="3:8" x14ac:dyDescent="0.25">
      <c r="C208" s="129" t="s">
        <v>546</v>
      </c>
      <c r="D208" s="289" t="s">
        <v>928</v>
      </c>
      <c r="E208" s="290" t="s">
        <v>67</v>
      </c>
      <c r="F208" s="290" t="s">
        <v>374</v>
      </c>
      <c r="G208" s="291">
        <v>1154.0445</v>
      </c>
      <c r="H208" s="291"/>
    </row>
    <row r="209" spans="3:8" x14ac:dyDescent="0.25">
      <c r="C209" s="129" t="s">
        <v>546</v>
      </c>
      <c r="D209" s="289" t="s">
        <v>74</v>
      </c>
      <c r="E209" s="290" t="s">
        <v>73</v>
      </c>
      <c r="F209" s="290" t="s">
        <v>374</v>
      </c>
      <c r="G209" s="291">
        <v>973.98</v>
      </c>
      <c r="H209" s="291"/>
    </row>
    <row r="210" spans="3:8" x14ac:dyDescent="0.25">
      <c r="C210" s="129" t="s">
        <v>546</v>
      </c>
      <c r="D210" s="289" t="s">
        <v>29</v>
      </c>
      <c r="E210" s="290" t="s">
        <v>28</v>
      </c>
      <c r="F210" s="290" t="s">
        <v>374</v>
      </c>
      <c r="G210" s="291">
        <v>1500</v>
      </c>
      <c r="H210" s="291"/>
    </row>
    <row r="211" spans="3:8" x14ac:dyDescent="0.25">
      <c r="C211" s="129" t="s">
        <v>546</v>
      </c>
      <c r="D211" s="289" t="s">
        <v>21</v>
      </c>
      <c r="E211" s="290" t="s">
        <v>20</v>
      </c>
      <c r="F211" s="290" t="s">
        <v>374</v>
      </c>
      <c r="G211" s="291">
        <v>709.48900000000003</v>
      </c>
      <c r="H211" s="291"/>
    </row>
    <row r="212" spans="3:8" x14ac:dyDescent="0.25">
      <c r="C212" s="129" t="s">
        <v>546</v>
      </c>
      <c r="D212" s="289" t="s">
        <v>391</v>
      </c>
      <c r="E212" s="290" t="s">
        <v>68</v>
      </c>
      <c r="F212" s="290" t="s">
        <v>374</v>
      </c>
      <c r="G212" s="291">
        <v>5400</v>
      </c>
      <c r="H212" s="291"/>
    </row>
    <row r="213" spans="3:8" x14ac:dyDescent="0.25">
      <c r="C213" s="129" t="s">
        <v>546</v>
      </c>
      <c r="D213" s="289" t="s">
        <v>45</v>
      </c>
      <c r="E213" s="290" t="s">
        <v>44</v>
      </c>
      <c r="F213" s="290" t="s">
        <v>374</v>
      </c>
      <c r="G213" s="291">
        <v>936.37429999999995</v>
      </c>
      <c r="H213" s="291"/>
    </row>
    <row r="214" spans="3:8" x14ac:dyDescent="0.25">
      <c r="C214" s="129" t="s">
        <v>546</v>
      </c>
      <c r="D214" s="289" t="s">
        <v>37</v>
      </c>
      <c r="E214" s="290" t="s">
        <v>36</v>
      </c>
      <c r="F214" s="290" t="s">
        <v>374</v>
      </c>
      <c r="G214" s="291">
        <v>8200.9151000000002</v>
      </c>
      <c r="H214" s="291"/>
    </row>
    <row r="215" spans="3:8" x14ac:dyDescent="0.25">
      <c r="C215" s="129" t="s">
        <v>546</v>
      </c>
      <c r="D215" s="289" t="s">
        <v>72</v>
      </c>
      <c r="E215" s="290" t="s">
        <v>71</v>
      </c>
      <c r="F215" s="290" t="s">
        <v>374</v>
      </c>
      <c r="G215" s="291">
        <v>0</v>
      </c>
      <c r="H215" s="291"/>
    </row>
    <row r="216" spans="3:8" x14ac:dyDescent="0.25">
      <c r="C216" s="129" t="s">
        <v>546</v>
      </c>
      <c r="D216" s="289" t="s">
        <v>400</v>
      </c>
      <c r="E216" s="290" t="s">
        <v>89</v>
      </c>
      <c r="F216" s="290" t="s">
        <v>374</v>
      </c>
      <c r="G216" s="291">
        <v>11560</v>
      </c>
      <c r="H216" s="291"/>
    </row>
    <row r="217" spans="3:8" x14ac:dyDescent="0.25">
      <c r="C217" s="129" t="s">
        <v>546</v>
      </c>
      <c r="D217" s="289" t="s">
        <v>399</v>
      </c>
      <c r="E217" s="290" t="s">
        <v>88</v>
      </c>
      <c r="F217" s="290" t="s">
        <v>374</v>
      </c>
      <c r="G217" s="291">
        <v>3096</v>
      </c>
      <c r="H217" s="291"/>
    </row>
    <row r="218" spans="3:8" x14ac:dyDescent="0.25">
      <c r="C218" s="129" t="s">
        <v>546</v>
      </c>
      <c r="D218" s="289" t="s">
        <v>398</v>
      </c>
      <c r="E218" s="290" t="s">
        <v>87</v>
      </c>
      <c r="F218" s="290" t="s">
        <v>374</v>
      </c>
      <c r="G218" s="291">
        <v>7304.03</v>
      </c>
      <c r="H218" s="291"/>
    </row>
    <row r="219" spans="3:8" x14ac:dyDescent="0.25">
      <c r="C219" s="129" t="s">
        <v>546</v>
      </c>
      <c r="D219" s="289" t="s">
        <v>397</v>
      </c>
      <c r="E219" s="290" t="s">
        <v>86</v>
      </c>
      <c r="F219" s="290" t="s">
        <v>374</v>
      </c>
      <c r="G219" s="291">
        <v>11637.6</v>
      </c>
      <c r="H219" s="291"/>
    </row>
    <row r="220" spans="3:8" x14ac:dyDescent="0.25">
      <c r="C220" s="129" t="s">
        <v>546</v>
      </c>
      <c r="D220" s="289" t="s">
        <v>401</v>
      </c>
      <c r="E220" s="290" t="s">
        <v>90</v>
      </c>
      <c r="F220" s="290" t="s">
        <v>374</v>
      </c>
      <c r="G220" s="291">
        <v>48239.050999999999</v>
      </c>
      <c r="H220" s="291"/>
    </row>
    <row r="221" spans="3:8" x14ac:dyDescent="0.25">
      <c r="C221" s="129" t="s">
        <v>546</v>
      </c>
      <c r="D221" s="289" t="s">
        <v>106</v>
      </c>
      <c r="E221" s="290" t="s">
        <v>105</v>
      </c>
      <c r="F221" s="290" t="s">
        <v>406</v>
      </c>
      <c r="G221" s="291">
        <v>786.98239999999998</v>
      </c>
      <c r="H221" s="291"/>
    </row>
    <row r="222" spans="3:8" x14ac:dyDescent="0.25">
      <c r="C222" s="129" t="s">
        <v>546</v>
      </c>
      <c r="D222" s="289" t="s">
        <v>124</v>
      </c>
      <c r="E222" s="290" t="s">
        <v>123</v>
      </c>
      <c r="F222" s="290" t="s">
        <v>416</v>
      </c>
      <c r="G222" s="291">
        <v>1117.4000000000001</v>
      </c>
      <c r="H222" s="291"/>
    </row>
    <row r="223" spans="3:8" x14ac:dyDescent="0.25">
      <c r="C223" s="129" t="s">
        <v>546</v>
      </c>
      <c r="D223" s="289" t="s">
        <v>418</v>
      </c>
      <c r="E223" s="290" t="s">
        <v>120</v>
      </c>
      <c r="F223" s="290" t="s">
        <v>416</v>
      </c>
      <c r="G223" s="291">
        <v>1985.65</v>
      </c>
      <c r="H223" s="291"/>
    </row>
    <row r="224" spans="3:8" x14ac:dyDescent="0.25">
      <c r="C224" s="129" t="s">
        <v>541</v>
      </c>
      <c r="D224" s="289" t="s">
        <v>127</v>
      </c>
      <c r="E224" s="290" t="s">
        <v>126</v>
      </c>
      <c r="F224" s="290" t="s">
        <v>420</v>
      </c>
      <c r="G224" s="291">
        <v>264.38529999999997</v>
      </c>
      <c r="H224" s="291"/>
    </row>
    <row r="225" spans="3:8" x14ac:dyDescent="0.25">
      <c r="C225" s="129" t="s">
        <v>541</v>
      </c>
      <c r="D225" s="289" t="s">
        <v>100</v>
      </c>
      <c r="E225" s="290" t="s">
        <v>99</v>
      </c>
      <c r="F225" s="290" t="s">
        <v>406</v>
      </c>
      <c r="G225" s="291">
        <v>506.34359999999998</v>
      </c>
      <c r="H225" s="291"/>
    </row>
    <row r="226" spans="3:8" x14ac:dyDescent="0.25">
      <c r="C226" s="129" t="s">
        <v>541</v>
      </c>
      <c r="D226" s="289" t="s">
        <v>98</v>
      </c>
      <c r="E226" s="290" t="s">
        <v>97</v>
      </c>
      <c r="F226" s="290" t="s">
        <v>406</v>
      </c>
      <c r="G226" s="291">
        <v>634.79729999999995</v>
      </c>
      <c r="H226" s="291"/>
    </row>
    <row r="227" spans="3:8" x14ac:dyDescent="0.25">
      <c r="C227" s="129" t="s">
        <v>541</v>
      </c>
      <c r="D227" s="289" t="s">
        <v>407</v>
      </c>
      <c r="E227" s="290" t="s">
        <v>96</v>
      </c>
      <c r="F227" s="290" t="s">
        <v>406</v>
      </c>
      <c r="G227" s="291">
        <v>1092.9947999999999</v>
      </c>
      <c r="H227" s="291"/>
    </row>
    <row r="228" spans="3:8" x14ac:dyDescent="0.25">
      <c r="C228" s="129" t="s">
        <v>541</v>
      </c>
      <c r="D228" s="289" t="s">
        <v>408</v>
      </c>
      <c r="E228" s="290" t="s">
        <v>101</v>
      </c>
      <c r="F228" s="290" t="s">
        <v>406</v>
      </c>
      <c r="G228" s="291">
        <v>414.53949999999998</v>
      </c>
      <c r="H228" s="291"/>
    </row>
    <row r="229" spans="3:8" x14ac:dyDescent="0.25">
      <c r="C229" s="129" t="s">
        <v>541</v>
      </c>
      <c r="D229" s="289" t="s">
        <v>111</v>
      </c>
      <c r="E229" s="290" t="s">
        <v>110</v>
      </c>
      <c r="F229" s="290" t="s">
        <v>406</v>
      </c>
      <c r="G229" s="291">
        <v>347.68</v>
      </c>
      <c r="H229" s="291"/>
    </row>
    <row r="230" spans="3:8" x14ac:dyDescent="0.25">
      <c r="C230" s="129" t="s">
        <v>541</v>
      </c>
      <c r="D230" s="289" t="s">
        <v>411</v>
      </c>
      <c r="E230" s="290" t="s">
        <v>112</v>
      </c>
      <c r="F230" s="290" t="s">
        <v>406</v>
      </c>
      <c r="G230" s="291">
        <v>115.566</v>
      </c>
      <c r="H230" s="291"/>
    </row>
    <row r="231" spans="3:8" x14ac:dyDescent="0.25">
      <c r="C231" s="129" t="s">
        <v>541</v>
      </c>
      <c r="D231" s="289" t="s">
        <v>419</v>
      </c>
      <c r="E231" s="290" t="s">
        <v>125</v>
      </c>
      <c r="F231" s="290" t="s">
        <v>406</v>
      </c>
      <c r="G231" s="291">
        <v>60.2577</v>
      </c>
      <c r="H231" s="291"/>
    </row>
    <row r="232" spans="3:8" x14ac:dyDescent="0.25">
      <c r="C232" s="129" t="s">
        <v>541</v>
      </c>
      <c r="D232" s="289" t="s">
        <v>405</v>
      </c>
      <c r="E232" s="290" t="s">
        <v>95</v>
      </c>
      <c r="F232" s="290" t="s">
        <v>406</v>
      </c>
      <c r="G232" s="291">
        <v>688.57979999999998</v>
      </c>
      <c r="H232" s="291"/>
    </row>
    <row r="233" spans="3:8" x14ac:dyDescent="0.25">
      <c r="C233" s="129" t="s">
        <v>541</v>
      </c>
      <c r="D233" s="289" t="s">
        <v>417</v>
      </c>
      <c r="E233" s="290" t="s">
        <v>117</v>
      </c>
      <c r="F233" s="290" t="s">
        <v>416</v>
      </c>
      <c r="G233" s="291">
        <v>3374.88</v>
      </c>
      <c r="H233" s="291"/>
    </row>
    <row r="234" spans="3:8" x14ac:dyDescent="0.25">
      <c r="C234" s="129" t="s">
        <v>541</v>
      </c>
      <c r="D234" s="289" t="s">
        <v>103</v>
      </c>
      <c r="E234" s="290" t="s">
        <v>102</v>
      </c>
      <c r="F234" s="290" t="s">
        <v>406</v>
      </c>
      <c r="G234" s="291">
        <v>486.9581</v>
      </c>
      <c r="H234" s="291"/>
    </row>
    <row r="235" spans="3:8" x14ac:dyDescent="0.25">
      <c r="C235" s="129" t="s">
        <v>541</v>
      </c>
      <c r="D235" s="289" t="s">
        <v>410</v>
      </c>
      <c r="E235" s="290" t="s">
        <v>109</v>
      </c>
      <c r="F235" s="290" t="s">
        <v>406</v>
      </c>
      <c r="G235" s="291">
        <v>266.32499999999999</v>
      </c>
      <c r="H235" s="291"/>
    </row>
    <row r="236" spans="3:8" x14ac:dyDescent="0.25">
      <c r="C236" s="129" t="s">
        <v>541</v>
      </c>
      <c r="D236" s="289" t="s">
        <v>108</v>
      </c>
      <c r="E236" s="290" t="s">
        <v>107</v>
      </c>
      <c r="F236" s="290" t="s">
        <v>406</v>
      </c>
      <c r="G236" s="291">
        <v>229.9333</v>
      </c>
      <c r="H236" s="291"/>
    </row>
    <row r="237" spans="3:8" x14ac:dyDescent="0.25">
      <c r="C237" s="129" t="s">
        <v>541</v>
      </c>
      <c r="D237" s="289" t="s">
        <v>415</v>
      </c>
      <c r="E237" s="290" t="s">
        <v>116</v>
      </c>
      <c r="F237" s="290" t="s">
        <v>416</v>
      </c>
      <c r="G237" s="291">
        <v>2042.15</v>
      </c>
      <c r="H237" s="291"/>
    </row>
    <row r="238" spans="3:8" x14ac:dyDescent="0.25">
      <c r="C238" s="129" t="s">
        <v>541</v>
      </c>
      <c r="D238" s="289" t="s">
        <v>122</v>
      </c>
      <c r="E238" s="290" t="s">
        <v>121</v>
      </c>
      <c r="F238" s="290" t="s">
        <v>416</v>
      </c>
      <c r="G238" s="291">
        <v>1117.4000000000001</v>
      </c>
      <c r="H238" s="291"/>
    </row>
    <row r="239" spans="3:8" x14ac:dyDescent="0.25">
      <c r="C239" s="129" t="s">
        <v>541</v>
      </c>
      <c r="D239" s="289" t="s">
        <v>414</v>
      </c>
      <c r="E239" s="290" t="s">
        <v>115</v>
      </c>
      <c r="F239" s="290" t="s">
        <v>406</v>
      </c>
      <c r="G239" s="291">
        <v>609.73739999999998</v>
      </c>
      <c r="H239" s="291"/>
    </row>
    <row r="240" spans="3:8" x14ac:dyDescent="0.25">
      <c r="C240" s="129" t="s">
        <v>541</v>
      </c>
      <c r="D240" s="289" t="s">
        <v>412</v>
      </c>
      <c r="E240" s="290" t="s">
        <v>113</v>
      </c>
      <c r="F240" s="290" t="s">
        <v>406</v>
      </c>
      <c r="G240" s="291">
        <v>325.82600000000002</v>
      </c>
      <c r="H240" s="291"/>
    </row>
    <row r="241" spans="3:8" x14ac:dyDescent="0.25">
      <c r="C241" s="129" t="s">
        <v>541</v>
      </c>
      <c r="D241" s="289" t="s">
        <v>413</v>
      </c>
      <c r="E241" s="290" t="s">
        <v>114</v>
      </c>
      <c r="F241" s="290" t="s">
        <v>406</v>
      </c>
      <c r="G241" s="291">
        <v>1811.4217000000001</v>
      </c>
      <c r="H241" s="291"/>
    </row>
    <row r="242" spans="3:8" x14ac:dyDescent="0.25">
      <c r="C242" s="129" t="s">
        <v>541</v>
      </c>
      <c r="D242" s="289" t="s">
        <v>119</v>
      </c>
      <c r="E242" s="290" t="s">
        <v>118</v>
      </c>
      <c r="F242" s="290" t="s">
        <v>416</v>
      </c>
      <c r="G242" s="291">
        <v>5845.9650000000001</v>
      </c>
      <c r="H242" s="291"/>
    </row>
    <row r="243" spans="3:8" x14ac:dyDescent="0.25">
      <c r="C243" s="129" t="s">
        <v>541</v>
      </c>
      <c r="D243" s="289" t="s">
        <v>409</v>
      </c>
      <c r="E243" s="290" t="s">
        <v>104</v>
      </c>
      <c r="F243" s="290" t="s">
        <v>406</v>
      </c>
      <c r="G243" s="291">
        <v>2670.5963999999999</v>
      </c>
      <c r="H243" s="291"/>
    </row>
    <row r="244" spans="3:8" x14ac:dyDescent="0.25">
      <c r="C244" s="129" t="s">
        <v>546</v>
      </c>
      <c r="D244" s="292" t="s">
        <v>287</v>
      </c>
      <c r="E244" s="293" t="s">
        <v>268</v>
      </c>
      <c r="F244" s="294" t="s">
        <v>374</v>
      </c>
      <c r="G244" s="295">
        <v>70681</v>
      </c>
      <c r="H244" s="295"/>
    </row>
    <row r="245" spans="3:8" x14ac:dyDescent="0.25">
      <c r="C245" s="129" t="s">
        <v>546</v>
      </c>
      <c r="D245" s="292" t="s">
        <v>286</v>
      </c>
      <c r="E245" s="293" t="s">
        <v>267</v>
      </c>
      <c r="F245" s="294" t="s">
        <v>374</v>
      </c>
      <c r="G245" s="295">
        <v>146670</v>
      </c>
      <c r="H245" s="295"/>
    </row>
    <row r="246" spans="3:8" x14ac:dyDescent="0.2">
      <c r="C246" s="129" t="s">
        <v>541</v>
      </c>
      <c r="D246" s="292" t="s">
        <v>335</v>
      </c>
      <c r="E246" s="293" t="s">
        <v>334</v>
      </c>
      <c r="F246" s="294" t="s">
        <v>374</v>
      </c>
      <c r="G246" s="296">
        <v>45000</v>
      </c>
      <c r="H246" s="296"/>
    </row>
    <row r="247" spans="3:8" x14ac:dyDescent="0.25">
      <c r="C247" s="129" t="s">
        <v>546</v>
      </c>
      <c r="D247" s="292" t="s">
        <v>316</v>
      </c>
      <c r="E247" s="293" t="s">
        <v>288</v>
      </c>
      <c r="F247" s="294" t="s">
        <v>374</v>
      </c>
      <c r="G247" s="295">
        <v>3262</v>
      </c>
      <c r="H247" s="295"/>
    </row>
    <row r="248" spans="3:8" x14ac:dyDescent="0.25">
      <c r="C248" s="129" t="s">
        <v>546</v>
      </c>
      <c r="D248" s="292" t="s">
        <v>315</v>
      </c>
      <c r="E248" s="293" t="s">
        <v>269</v>
      </c>
      <c r="F248" s="294" t="s">
        <v>374</v>
      </c>
      <c r="G248" s="295">
        <v>5165</v>
      </c>
      <c r="H248" s="295"/>
    </row>
    <row r="249" spans="3:8" x14ac:dyDescent="0.25">
      <c r="C249" s="129" t="s">
        <v>541</v>
      </c>
      <c r="D249" s="292" t="s">
        <v>289</v>
      </c>
      <c r="E249" s="293" t="s">
        <v>297</v>
      </c>
      <c r="F249" s="294" t="s">
        <v>406</v>
      </c>
      <c r="G249" s="295">
        <v>420.34314000000001</v>
      </c>
      <c r="H249" s="295"/>
    </row>
    <row r="250" spans="3:8" x14ac:dyDescent="0.25">
      <c r="C250" s="129" t="s">
        <v>546</v>
      </c>
      <c r="D250" s="292" t="s">
        <v>333</v>
      </c>
      <c r="E250" s="293" t="s">
        <v>332</v>
      </c>
      <c r="F250" s="294" t="s">
        <v>374</v>
      </c>
      <c r="G250" s="295">
        <v>30000</v>
      </c>
      <c r="H250" s="295"/>
    </row>
  </sheetData>
  <sheetProtection algorithmName="SHA-512" hashValue="QS33ZhZrY08I0va33iDrdVkZlOqrAnyD1a98/E5+R2/1gQsArETORGwcYpW12FlncDlbnUJ7sOs8mdrWOzQiGQ==" saltValue="+o2jIFVmdj/ocKVvygK9Rg==" spinCount="100000" sheet="1" formatCells="0" formatColumns="0" formatRows="0" insertColumns="0" insertRows="0" insertHyperlinks="0" deleteColumns="0" deleteRows="0" sort="0" autoFilter="0" pivotTables="0"/>
  <mergeCells count="7">
    <mergeCell ref="B62:E63"/>
    <mergeCell ref="F62:F63"/>
    <mergeCell ref="D2:E2"/>
    <mergeCell ref="G2:I2"/>
    <mergeCell ref="B5:I5"/>
    <mergeCell ref="B32:I32"/>
    <mergeCell ref="B6:E6"/>
  </mergeCells>
  <conditionalFormatting sqref="F62:F63">
    <cfRule type="cellIs" dxfId="40" priority="29" stopIfTrue="1" operator="equal">
      <formula>"OK, PROSEGUI"</formula>
    </cfRule>
    <cfRule type="cellIs" dxfId="39" priority="30" operator="equal">
      <formula>"PS INFERIORE AL MINIMO PREVISTO DAL BANDO - DOMANDA NON AMMISSIBILE"</formula>
    </cfRule>
  </conditionalFormatting>
  <conditionalFormatting sqref="I59">
    <cfRule type="cellIs" dxfId="38" priority="26" operator="equal">
      <formula>0</formula>
    </cfRule>
    <cfRule type="cellIs" dxfId="37" priority="27" operator="greaterThan">
      <formula>1</formula>
    </cfRule>
    <cfRule type="cellIs" dxfId="36" priority="28" operator="lessThan">
      <formula>1</formula>
    </cfRule>
  </conditionalFormatting>
  <conditionalFormatting sqref="G29:I30">
    <cfRule type="cellIs" dxfId="35" priority="23" operator="equal">
      <formula>0</formula>
    </cfRule>
  </conditionalFormatting>
  <conditionalFormatting sqref="G55:I56">
    <cfRule type="cellIs" dxfId="34" priority="22" operator="equal">
      <formula>0</formula>
    </cfRule>
  </conditionalFormatting>
  <conditionalFormatting sqref="F60">
    <cfRule type="cellIs" dxfId="33" priority="21" operator="equal">
      <formula>0</formula>
    </cfRule>
  </conditionalFormatting>
  <conditionalFormatting sqref="I6">
    <cfRule type="cellIs" dxfId="32" priority="18" stopIfTrue="1" operator="equal">
      <formula>0</formula>
    </cfRule>
  </conditionalFormatting>
  <conditionalFormatting sqref="W35:W49">
    <cfRule type="cellIs" dxfId="31" priority="32" stopIfTrue="1" operator="equal">
      <formula>F35="EUR_per_ha"</formula>
    </cfRule>
  </conditionalFormatting>
  <conditionalFormatting sqref="G9:G23">
    <cfRule type="expression" dxfId="30" priority="7" stopIfTrue="1">
      <formula>Z9="a"</formula>
    </cfRule>
    <cfRule type="expression" dxfId="29" priority="11" stopIfTrue="1">
      <formula>Z9="c"</formula>
    </cfRule>
  </conditionalFormatting>
  <conditionalFormatting sqref="H9:H23">
    <cfRule type="expression" dxfId="28" priority="8" stopIfTrue="1">
      <formula>Z9="a"</formula>
    </cfRule>
    <cfRule type="expression" dxfId="27" priority="9" stopIfTrue="1">
      <formula>Z9="c"</formula>
    </cfRule>
  </conditionalFormatting>
  <conditionalFormatting sqref="G35:G49">
    <cfRule type="expression" dxfId="26" priority="3" stopIfTrue="1">
      <formula>Z35="a"</formula>
    </cfRule>
    <cfRule type="expression" dxfId="25" priority="6" stopIfTrue="1">
      <formula>Z35="c"</formula>
    </cfRule>
  </conditionalFormatting>
  <conditionalFormatting sqref="H35:H49">
    <cfRule type="expression" dxfId="24" priority="4" stopIfTrue="1">
      <formula>Z35="a"</formula>
    </cfRule>
    <cfRule type="expression" dxfId="23" priority="5" stopIfTrue="1">
      <formula>Z35="c"</formula>
    </cfRule>
  </conditionalFormatting>
  <conditionalFormatting sqref="F6">
    <cfRule type="cellIs" dxfId="22" priority="2" operator="equal">
      <formula>0</formula>
    </cfRule>
  </conditionalFormatting>
  <conditionalFormatting sqref="D2:E2">
    <cfRule type="cellIs" dxfId="21" priority="1" operator="equal">
      <formula>0</formula>
    </cfRule>
  </conditionalFormatting>
  <dataValidations count="1">
    <dataValidation type="list" allowBlank="1" showInputMessage="1" showErrorMessage="1" sqref="D35:D49 D9:D23">
      <formula1>$D$166:$D$250</formula1>
    </dataValidation>
  </dataValidations>
  <pageMargins left="0.35433070866141736" right="0.27559055118110237" top="0.51181102362204722" bottom="0.74803149606299213" header="0.31496062992125984" footer="0.31496062992125984"/>
  <pageSetup paperSize="9" scale="69" orientation="portrait" blackAndWhite="1" r:id="rId1"/>
  <headerFooter>
    <oddHeader>&amp;C&amp;14Regione Liguria - Piano Aziendale di Sviluppo&amp;RSOTTOMISURA  4.1.2</oddHeader>
    <oddFooter>&amp;C&amp;A&amp;Rpag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CS125"/>
  <sheetViews>
    <sheetView showGridLines="0" view="pageBreakPreview" topLeftCell="A19" zoomScale="70" zoomScaleNormal="80" zoomScaleSheetLayoutView="70" zoomScalePageLayoutView="50" workbookViewId="0">
      <selection activeCell="B57" sqref="B57"/>
    </sheetView>
  </sheetViews>
  <sheetFormatPr defaultColWidth="3.88671875" defaultRowHeight="20.25" customHeight="1" x14ac:dyDescent="0.3"/>
  <cols>
    <col min="1" max="1" width="4.5546875" style="38" customWidth="1"/>
    <col min="2" max="16384" width="3.88671875" style="38"/>
  </cols>
  <sheetData>
    <row r="1" spans="1:97" s="24" customFormat="1" ht="59.4" customHeight="1" x14ac:dyDescent="0.25">
      <c r="A1" s="480" t="s">
        <v>501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  <c r="Y1" s="480"/>
      <c r="Z1" s="480"/>
      <c r="AA1" s="480"/>
      <c r="AB1" s="480"/>
      <c r="AC1" s="480"/>
      <c r="AD1" s="480"/>
      <c r="AE1" s="480"/>
      <c r="AF1" s="480"/>
      <c r="AG1" s="480"/>
      <c r="AH1" s="480"/>
      <c r="AI1" s="480"/>
      <c r="AJ1" s="480"/>
      <c r="AK1" s="23"/>
      <c r="AL1" s="516" t="s">
        <v>500</v>
      </c>
      <c r="AM1" s="516"/>
      <c r="AN1" s="516"/>
      <c r="AO1" s="516"/>
      <c r="AP1" s="516"/>
      <c r="AQ1" s="516"/>
      <c r="AR1" s="516"/>
      <c r="AS1" s="516"/>
      <c r="AT1" s="516"/>
      <c r="AU1" s="516"/>
      <c r="AV1" s="516"/>
      <c r="AW1" s="516"/>
      <c r="AX1" s="516"/>
      <c r="AY1" s="516"/>
      <c r="AZ1" s="516"/>
      <c r="BA1" s="516"/>
      <c r="BB1" s="516"/>
      <c r="BC1" s="516"/>
      <c r="BD1" s="516"/>
      <c r="BE1" s="516"/>
      <c r="BF1" s="516"/>
      <c r="BG1" s="516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J1" s="513" t="s">
        <v>184</v>
      </c>
      <c r="CK1" s="514"/>
      <c r="CL1" s="514"/>
      <c r="CM1" s="514"/>
      <c r="CN1" s="514"/>
      <c r="CO1" s="514"/>
      <c r="CP1" s="514"/>
      <c r="CQ1" s="514"/>
      <c r="CR1" s="514"/>
      <c r="CS1" s="515"/>
    </row>
    <row r="2" spans="1:97" s="1" customFormat="1" ht="20.25" customHeight="1" x14ac:dyDescent="0.3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BL2" s="25"/>
    </row>
    <row r="3" spans="1:97" s="49" customFormat="1" ht="20.25" customHeight="1" x14ac:dyDescent="0.4">
      <c r="A3" s="28"/>
      <c r="B3" s="29" t="s">
        <v>167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93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14"/>
      <c r="BI3" s="14"/>
      <c r="BJ3" s="14"/>
      <c r="BK3" s="14"/>
      <c r="BL3" s="14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</row>
    <row r="4" spans="1:97" s="254" customFormat="1" ht="57.6" customHeight="1" x14ac:dyDescent="0.25">
      <c r="A4" s="297" t="s">
        <v>278</v>
      </c>
      <c r="B4" s="397" t="s">
        <v>318</v>
      </c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  <c r="AD4" s="397"/>
      <c r="AE4" s="397"/>
      <c r="AF4" s="397"/>
      <c r="AG4" s="397"/>
      <c r="AH4" s="397"/>
      <c r="AI4" s="397"/>
      <c r="AJ4" s="397"/>
      <c r="AK4" s="397"/>
      <c r="AL4" s="397"/>
      <c r="AM4" s="397"/>
      <c r="AN4" s="397"/>
      <c r="AO4" s="397"/>
      <c r="AP4" s="397"/>
      <c r="AQ4" s="397"/>
      <c r="AR4" s="397"/>
      <c r="AS4" s="397"/>
      <c r="AT4" s="397"/>
      <c r="AU4" s="397"/>
      <c r="AV4" s="397"/>
      <c r="AW4" s="397"/>
      <c r="AX4" s="397"/>
      <c r="AY4" s="397"/>
      <c r="AZ4" s="397"/>
      <c r="BA4" s="397"/>
      <c r="BB4" s="397"/>
      <c r="BC4" s="397"/>
      <c r="BD4" s="397"/>
      <c r="BE4" s="397"/>
      <c r="BF4" s="397"/>
      <c r="BG4" s="115"/>
      <c r="BH4" s="115"/>
      <c r="BI4" s="115"/>
      <c r="BJ4" s="115"/>
      <c r="BK4" s="115"/>
      <c r="BL4" s="115"/>
      <c r="BM4" s="250"/>
      <c r="BN4" s="250"/>
      <c r="BO4" s="250"/>
      <c r="BP4" s="250"/>
      <c r="BQ4" s="250"/>
      <c r="BR4" s="250"/>
      <c r="BS4" s="250"/>
      <c r="BT4" s="250"/>
      <c r="BU4" s="250"/>
      <c r="BV4" s="250"/>
      <c r="BW4" s="250"/>
      <c r="BX4" s="250"/>
      <c r="BY4" s="250"/>
      <c r="BZ4" s="250"/>
      <c r="CA4" s="250"/>
      <c r="CB4" s="250"/>
      <c r="CC4" s="250"/>
      <c r="CD4" s="250"/>
      <c r="CE4" s="250"/>
      <c r="CF4" s="250"/>
      <c r="CG4" s="250"/>
      <c r="CH4" s="250"/>
      <c r="CI4" s="250"/>
      <c r="CJ4" s="250"/>
      <c r="CK4" s="250"/>
      <c r="CL4" s="250"/>
      <c r="CM4" s="250"/>
      <c r="CN4" s="250"/>
    </row>
    <row r="5" spans="1:97" s="1" customFormat="1" ht="54" customHeight="1" x14ac:dyDescent="0.3">
      <c r="A5" s="2"/>
      <c r="B5" s="504" t="s">
        <v>8</v>
      </c>
      <c r="C5" s="505"/>
      <c r="D5" s="506"/>
      <c r="E5" s="511" t="s">
        <v>259</v>
      </c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420" t="s">
        <v>166</v>
      </c>
      <c r="V5" s="421"/>
      <c r="W5" s="421"/>
      <c r="X5" s="421"/>
      <c r="Y5" s="421"/>
      <c r="Z5" s="421"/>
      <c r="AA5" s="421"/>
      <c r="AB5" s="421"/>
      <c r="AC5" s="421"/>
      <c r="AD5" s="421"/>
      <c r="AE5" s="421"/>
      <c r="AF5" s="422"/>
      <c r="AG5" s="510" t="s">
        <v>299</v>
      </c>
      <c r="AH5" s="510"/>
      <c r="AI5" s="510"/>
      <c r="AJ5" s="510"/>
      <c r="AK5" s="245"/>
      <c r="AL5" s="420" t="s">
        <v>166</v>
      </c>
      <c r="AM5" s="421"/>
      <c r="AN5" s="421"/>
      <c r="AO5" s="421"/>
      <c r="AP5" s="421"/>
      <c r="AQ5" s="421"/>
      <c r="AR5" s="421"/>
      <c r="AS5" s="421"/>
      <c r="AT5" s="421"/>
      <c r="AU5" s="421"/>
      <c r="AV5" s="421"/>
      <c r="AW5" s="422"/>
      <c r="AX5" s="510" t="s">
        <v>299</v>
      </c>
      <c r="AY5" s="510"/>
      <c r="AZ5" s="510"/>
      <c r="BA5" s="510"/>
      <c r="BB5" s="510" t="s">
        <v>260</v>
      </c>
      <c r="BC5" s="510"/>
      <c r="BD5" s="510"/>
      <c r="BE5" s="510"/>
      <c r="BF5" s="510"/>
      <c r="BG5" s="37"/>
      <c r="BH5" s="37"/>
      <c r="BI5" s="37"/>
      <c r="BJ5" s="37"/>
      <c r="BK5" s="37"/>
      <c r="BL5" s="37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</row>
    <row r="6" spans="1:97" s="32" customFormat="1" ht="33.6" customHeight="1" x14ac:dyDescent="0.25">
      <c r="B6" s="507" t="s">
        <v>208</v>
      </c>
      <c r="C6" s="508"/>
      <c r="D6" s="509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384" t="s">
        <v>301</v>
      </c>
      <c r="V6" s="385"/>
      <c r="W6" s="385"/>
      <c r="X6" s="385"/>
      <c r="Y6" s="385"/>
      <c r="Z6" s="385"/>
      <c r="AA6" s="385"/>
      <c r="AB6" s="385"/>
      <c r="AC6" s="385"/>
      <c r="AD6" s="385"/>
      <c r="AE6" s="385"/>
      <c r="AF6" s="386"/>
      <c r="AG6" s="520"/>
      <c r="AH6" s="520"/>
      <c r="AI6" s="520"/>
      <c r="AJ6" s="520"/>
      <c r="AK6" s="244"/>
      <c r="AL6" s="384"/>
      <c r="AM6" s="385"/>
      <c r="AN6" s="385"/>
      <c r="AO6" s="385"/>
      <c r="AP6" s="385"/>
      <c r="AQ6" s="385"/>
      <c r="AR6" s="385"/>
      <c r="AS6" s="385"/>
      <c r="AT6" s="385"/>
      <c r="AU6" s="385"/>
      <c r="AV6" s="385"/>
      <c r="AW6" s="386"/>
      <c r="AX6" s="384"/>
      <c r="AY6" s="385"/>
      <c r="AZ6" s="385"/>
      <c r="BA6" s="386"/>
      <c r="BB6" s="392" t="s">
        <v>300</v>
      </c>
      <c r="BC6" s="392"/>
      <c r="BD6" s="392"/>
      <c r="BE6" s="392"/>
      <c r="BF6" s="392"/>
      <c r="BG6" s="195"/>
      <c r="BH6" s="195"/>
      <c r="BI6" s="195"/>
      <c r="BJ6" s="195"/>
      <c r="BK6" s="195"/>
      <c r="BL6" s="195"/>
      <c r="CD6" s="33"/>
      <c r="CE6" s="33"/>
      <c r="CF6" s="33"/>
      <c r="CG6" s="33"/>
      <c r="CH6" s="33"/>
      <c r="CI6" s="33"/>
      <c r="CJ6" s="517">
        <f>AG6*COUNTA(AG6)</f>
        <v>0</v>
      </c>
      <c r="CK6" s="518"/>
      <c r="CL6" s="518"/>
      <c r="CM6" s="519"/>
      <c r="CN6" s="33"/>
      <c r="CP6" s="517">
        <f t="shared" ref="CP6:CP15" si="0">AX6*COUNTA(AX6)</f>
        <v>0</v>
      </c>
      <c r="CQ6" s="518"/>
      <c r="CR6" s="518"/>
      <c r="CS6" s="519"/>
    </row>
    <row r="7" spans="1:97" s="32" customFormat="1" ht="33.6" customHeight="1" x14ac:dyDescent="0.25">
      <c r="B7" s="507" t="s">
        <v>209</v>
      </c>
      <c r="C7" s="508"/>
      <c r="D7" s="509"/>
      <c r="E7" s="502"/>
      <c r="F7" s="502"/>
      <c r="G7" s="502"/>
      <c r="H7" s="502"/>
      <c r="I7" s="502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2"/>
      <c r="U7" s="384"/>
      <c r="V7" s="385"/>
      <c r="W7" s="385"/>
      <c r="X7" s="385"/>
      <c r="Y7" s="385"/>
      <c r="Z7" s="385"/>
      <c r="AA7" s="385"/>
      <c r="AB7" s="385"/>
      <c r="AC7" s="385"/>
      <c r="AD7" s="385"/>
      <c r="AE7" s="385"/>
      <c r="AF7" s="386"/>
      <c r="AG7" s="520"/>
      <c r="AH7" s="520"/>
      <c r="AI7" s="520"/>
      <c r="AJ7" s="520"/>
      <c r="AK7" s="244"/>
      <c r="AL7" s="384"/>
      <c r="AM7" s="385"/>
      <c r="AN7" s="385"/>
      <c r="AO7" s="385"/>
      <c r="AP7" s="385"/>
      <c r="AQ7" s="385"/>
      <c r="AR7" s="385"/>
      <c r="AS7" s="385"/>
      <c r="AT7" s="385"/>
      <c r="AU7" s="385"/>
      <c r="AV7" s="385"/>
      <c r="AW7" s="386"/>
      <c r="AX7" s="384"/>
      <c r="AY7" s="385"/>
      <c r="AZ7" s="385"/>
      <c r="BA7" s="386"/>
      <c r="BB7" s="392"/>
      <c r="BC7" s="392"/>
      <c r="BD7" s="392"/>
      <c r="BE7" s="392"/>
      <c r="BF7" s="392"/>
      <c r="BG7" s="195"/>
      <c r="BH7" s="195"/>
      <c r="BI7" s="195"/>
      <c r="BJ7" s="195"/>
      <c r="BK7" s="195"/>
      <c r="BL7" s="195"/>
      <c r="CD7" s="33"/>
      <c r="CE7" s="33"/>
      <c r="CF7" s="33"/>
      <c r="CG7" s="33"/>
      <c r="CH7" s="33"/>
      <c r="CI7" s="33"/>
      <c r="CJ7" s="517">
        <f t="shared" ref="CJ7:CJ15" si="1">AG7*COUNTA(AG7)</f>
        <v>0</v>
      </c>
      <c r="CK7" s="518"/>
      <c r="CL7" s="518"/>
      <c r="CM7" s="519"/>
      <c r="CN7" s="33"/>
      <c r="CP7" s="517">
        <f t="shared" si="0"/>
        <v>0</v>
      </c>
      <c r="CQ7" s="518"/>
      <c r="CR7" s="518"/>
      <c r="CS7" s="519"/>
    </row>
    <row r="8" spans="1:97" s="32" customFormat="1" ht="33.6" customHeight="1" x14ac:dyDescent="0.25">
      <c r="B8" s="507" t="s">
        <v>210</v>
      </c>
      <c r="C8" s="508"/>
      <c r="D8" s="509"/>
      <c r="E8" s="502"/>
      <c r="F8" s="502"/>
      <c r="G8" s="502"/>
      <c r="H8" s="502"/>
      <c r="I8" s="502"/>
      <c r="J8" s="502"/>
      <c r="K8" s="502"/>
      <c r="L8" s="502"/>
      <c r="M8" s="502"/>
      <c r="N8" s="502"/>
      <c r="O8" s="502"/>
      <c r="P8" s="502"/>
      <c r="Q8" s="502"/>
      <c r="R8" s="502"/>
      <c r="S8" s="502"/>
      <c r="T8" s="502"/>
      <c r="U8" s="384"/>
      <c r="V8" s="385"/>
      <c r="W8" s="385"/>
      <c r="X8" s="385"/>
      <c r="Y8" s="385"/>
      <c r="Z8" s="385"/>
      <c r="AA8" s="385"/>
      <c r="AB8" s="385"/>
      <c r="AC8" s="385"/>
      <c r="AD8" s="385"/>
      <c r="AE8" s="385"/>
      <c r="AF8" s="386"/>
      <c r="AG8" s="520"/>
      <c r="AH8" s="520"/>
      <c r="AI8" s="520"/>
      <c r="AJ8" s="520"/>
      <c r="AK8" s="244"/>
      <c r="AL8" s="384"/>
      <c r="AM8" s="385"/>
      <c r="AN8" s="385"/>
      <c r="AO8" s="385"/>
      <c r="AP8" s="385"/>
      <c r="AQ8" s="385"/>
      <c r="AR8" s="385"/>
      <c r="AS8" s="385"/>
      <c r="AT8" s="385"/>
      <c r="AU8" s="385"/>
      <c r="AV8" s="385"/>
      <c r="AW8" s="386"/>
      <c r="AX8" s="384"/>
      <c r="AY8" s="385"/>
      <c r="AZ8" s="385"/>
      <c r="BA8" s="386"/>
      <c r="BB8" s="392"/>
      <c r="BC8" s="392"/>
      <c r="BD8" s="392"/>
      <c r="BE8" s="392"/>
      <c r="BF8" s="392"/>
      <c r="BG8" s="195"/>
      <c r="BH8" s="195"/>
      <c r="BI8" s="195"/>
      <c r="BJ8" s="195"/>
      <c r="BK8" s="195"/>
      <c r="BL8" s="195"/>
      <c r="CD8" s="33"/>
      <c r="CE8" s="33"/>
      <c r="CF8" s="33"/>
      <c r="CG8" s="33"/>
      <c r="CH8" s="33"/>
      <c r="CI8" s="33"/>
      <c r="CJ8" s="517">
        <f t="shared" si="1"/>
        <v>0</v>
      </c>
      <c r="CK8" s="518"/>
      <c r="CL8" s="518"/>
      <c r="CM8" s="519"/>
      <c r="CN8" s="33"/>
      <c r="CP8" s="517">
        <f t="shared" si="0"/>
        <v>0</v>
      </c>
      <c r="CQ8" s="518"/>
      <c r="CR8" s="518"/>
      <c r="CS8" s="519"/>
    </row>
    <row r="9" spans="1:97" s="32" customFormat="1" ht="33.6" customHeight="1" x14ac:dyDescent="0.25">
      <c r="B9" s="507" t="s">
        <v>211</v>
      </c>
      <c r="C9" s="508"/>
      <c r="D9" s="509"/>
      <c r="E9" s="502"/>
      <c r="F9" s="502"/>
      <c r="G9" s="502"/>
      <c r="H9" s="502"/>
      <c r="I9" s="502"/>
      <c r="J9" s="502"/>
      <c r="K9" s="502"/>
      <c r="L9" s="502"/>
      <c r="M9" s="502"/>
      <c r="N9" s="502"/>
      <c r="O9" s="502"/>
      <c r="P9" s="502"/>
      <c r="Q9" s="502"/>
      <c r="R9" s="502"/>
      <c r="S9" s="502"/>
      <c r="T9" s="502"/>
      <c r="U9" s="384"/>
      <c r="V9" s="385"/>
      <c r="W9" s="385"/>
      <c r="X9" s="385"/>
      <c r="Y9" s="385"/>
      <c r="Z9" s="385"/>
      <c r="AA9" s="385"/>
      <c r="AB9" s="385"/>
      <c r="AC9" s="385"/>
      <c r="AD9" s="385"/>
      <c r="AE9" s="385"/>
      <c r="AF9" s="386"/>
      <c r="AG9" s="520"/>
      <c r="AH9" s="520"/>
      <c r="AI9" s="520"/>
      <c r="AJ9" s="520"/>
      <c r="AK9" s="244"/>
      <c r="AL9" s="384"/>
      <c r="AM9" s="385"/>
      <c r="AN9" s="385"/>
      <c r="AO9" s="385"/>
      <c r="AP9" s="385"/>
      <c r="AQ9" s="385"/>
      <c r="AR9" s="385"/>
      <c r="AS9" s="385"/>
      <c r="AT9" s="385"/>
      <c r="AU9" s="385"/>
      <c r="AV9" s="385"/>
      <c r="AW9" s="386"/>
      <c r="AX9" s="384"/>
      <c r="AY9" s="385"/>
      <c r="AZ9" s="385"/>
      <c r="BA9" s="386"/>
      <c r="BB9" s="392"/>
      <c r="BC9" s="392"/>
      <c r="BD9" s="392"/>
      <c r="BE9" s="392"/>
      <c r="BF9" s="392"/>
      <c r="BG9" s="195"/>
      <c r="BH9" s="195"/>
      <c r="BI9" s="195"/>
      <c r="BJ9" s="195"/>
      <c r="BK9" s="195"/>
      <c r="BL9" s="195"/>
      <c r="CD9" s="33"/>
      <c r="CE9" s="33"/>
      <c r="CF9" s="33"/>
      <c r="CG9" s="33"/>
      <c r="CH9" s="33"/>
      <c r="CI9" s="33"/>
      <c r="CJ9" s="517">
        <f t="shared" si="1"/>
        <v>0</v>
      </c>
      <c r="CK9" s="518"/>
      <c r="CL9" s="518"/>
      <c r="CM9" s="519"/>
      <c r="CN9" s="33"/>
      <c r="CP9" s="517">
        <f t="shared" si="0"/>
        <v>0</v>
      </c>
      <c r="CQ9" s="518"/>
      <c r="CR9" s="518"/>
      <c r="CS9" s="519"/>
    </row>
    <row r="10" spans="1:97" s="32" customFormat="1" ht="33.6" customHeight="1" x14ac:dyDescent="0.25">
      <c r="B10" s="507" t="s">
        <v>212</v>
      </c>
      <c r="C10" s="508"/>
      <c r="D10" s="509"/>
      <c r="E10" s="502"/>
      <c r="F10" s="502"/>
      <c r="G10" s="502"/>
      <c r="H10" s="502"/>
      <c r="I10" s="502"/>
      <c r="J10" s="502"/>
      <c r="K10" s="502"/>
      <c r="L10" s="502"/>
      <c r="M10" s="502"/>
      <c r="N10" s="502"/>
      <c r="O10" s="502"/>
      <c r="P10" s="502"/>
      <c r="Q10" s="502"/>
      <c r="R10" s="502"/>
      <c r="S10" s="502"/>
      <c r="T10" s="502"/>
      <c r="U10" s="384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6"/>
      <c r="AG10" s="520"/>
      <c r="AH10" s="520"/>
      <c r="AI10" s="520"/>
      <c r="AJ10" s="520"/>
      <c r="AK10" s="244"/>
      <c r="AL10" s="384"/>
      <c r="AM10" s="385"/>
      <c r="AN10" s="385"/>
      <c r="AO10" s="385"/>
      <c r="AP10" s="385"/>
      <c r="AQ10" s="385"/>
      <c r="AR10" s="385"/>
      <c r="AS10" s="385"/>
      <c r="AT10" s="385"/>
      <c r="AU10" s="385"/>
      <c r="AV10" s="385"/>
      <c r="AW10" s="386"/>
      <c r="AX10" s="384"/>
      <c r="AY10" s="385"/>
      <c r="AZ10" s="385"/>
      <c r="BA10" s="386"/>
      <c r="BB10" s="392"/>
      <c r="BC10" s="392"/>
      <c r="BD10" s="392"/>
      <c r="BE10" s="392"/>
      <c r="BF10" s="392"/>
      <c r="BG10" s="195"/>
      <c r="BH10" s="195"/>
      <c r="BI10" s="195"/>
      <c r="BJ10" s="195"/>
      <c r="BK10" s="195"/>
      <c r="BL10" s="195"/>
      <c r="CD10" s="33"/>
      <c r="CE10" s="33"/>
      <c r="CF10" s="33"/>
      <c r="CG10" s="33"/>
      <c r="CH10" s="33"/>
      <c r="CI10" s="33"/>
      <c r="CJ10" s="517">
        <f t="shared" si="1"/>
        <v>0</v>
      </c>
      <c r="CK10" s="518"/>
      <c r="CL10" s="518"/>
      <c r="CM10" s="519"/>
      <c r="CN10" s="33"/>
      <c r="CP10" s="517">
        <f t="shared" si="0"/>
        <v>0</v>
      </c>
      <c r="CQ10" s="518"/>
      <c r="CR10" s="518"/>
      <c r="CS10" s="519"/>
    </row>
    <row r="11" spans="1:97" s="32" customFormat="1" ht="33.6" customHeight="1" x14ac:dyDescent="0.25">
      <c r="B11" s="507" t="s">
        <v>213</v>
      </c>
      <c r="C11" s="508"/>
      <c r="D11" s="509"/>
      <c r="E11" s="502"/>
      <c r="F11" s="502"/>
      <c r="G11" s="502"/>
      <c r="H11" s="502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502"/>
      <c r="U11" s="384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6"/>
      <c r="AG11" s="520"/>
      <c r="AH11" s="520"/>
      <c r="AI11" s="520"/>
      <c r="AJ11" s="520"/>
      <c r="AK11" s="244"/>
      <c r="AL11" s="384"/>
      <c r="AM11" s="385"/>
      <c r="AN11" s="385"/>
      <c r="AO11" s="385"/>
      <c r="AP11" s="385"/>
      <c r="AQ11" s="385"/>
      <c r="AR11" s="385"/>
      <c r="AS11" s="385"/>
      <c r="AT11" s="385"/>
      <c r="AU11" s="385"/>
      <c r="AV11" s="385"/>
      <c r="AW11" s="386"/>
      <c r="AX11" s="384"/>
      <c r="AY11" s="385"/>
      <c r="AZ11" s="385"/>
      <c r="BA11" s="386"/>
      <c r="BB11" s="392"/>
      <c r="BC11" s="392"/>
      <c r="BD11" s="392"/>
      <c r="BE11" s="392"/>
      <c r="BF11" s="392"/>
      <c r="BG11" s="195"/>
      <c r="BH11" s="195"/>
      <c r="BI11" s="195"/>
      <c r="BJ11" s="195"/>
      <c r="BK11" s="195"/>
      <c r="BL11" s="195"/>
      <c r="CD11" s="33"/>
      <c r="CE11" s="33"/>
      <c r="CF11" s="33"/>
      <c r="CG11" s="33"/>
      <c r="CH11" s="33"/>
      <c r="CI11" s="33"/>
      <c r="CJ11" s="517">
        <f t="shared" si="1"/>
        <v>0</v>
      </c>
      <c r="CK11" s="518"/>
      <c r="CL11" s="518"/>
      <c r="CM11" s="519"/>
      <c r="CN11" s="33"/>
      <c r="CP11" s="517">
        <f t="shared" si="0"/>
        <v>0</v>
      </c>
      <c r="CQ11" s="518"/>
      <c r="CR11" s="518"/>
      <c r="CS11" s="519"/>
    </row>
    <row r="12" spans="1:97" s="32" customFormat="1" ht="33.6" customHeight="1" x14ac:dyDescent="0.25">
      <c r="B12" s="507" t="s">
        <v>214</v>
      </c>
      <c r="C12" s="508"/>
      <c r="D12" s="509"/>
      <c r="E12" s="502" t="s">
        <v>9</v>
      </c>
      <c r="F12" s="502"/>
      <c r="G12" s="502"/>
      <c r="H12" s="502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502"/>
      <c r="U12" s="384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6"/>
      <c r="AG12" s="520"/>
      <c r="AH12" s="520"/>
      <c r="AI12" s="520"/>
      <c r="AJ12" s="520"/>
      <c r="AK12" s="244"/>
      <c r="AL12" s="384"/>
      <c r="AM12" s="385"/>
      <c r="AN12" s="385"/>
      <c r="AO12" s="385"/>
      <c r="AP12" s="385"/>
      <c r="AQ12" s="385"/>
      <c r="AR12" s="385"/>
      <c r="AS12" s="385"/>
      <c r="AT12" s="385"/>
      <c r="AU12" s="385"/>
      <c r="AV12" s="385"/>
      <c r="AW12" s="386"/>
      <c r="AX12" s="384"/>
      <c r="AY12" s="385"/>
      <c r="AZ12" s="385"/>
      <c r="BA12" s="386"/>
      <c r="BB12" s="392"/>
      <c r="BC12" s="392"/>
      <c r="BD12" s="392"/>
      <c r="BE12" s="392"/>
      <c r="BF12" s="392"/>
      <c r="BG12" s="195"/>
      <c r="BH12" s="195"/>
      <c r="BI12" s="195"/>
      <c r="BJ12" s="195"/>
      <c r="BK12" s="195"/>
      <c r="BL12" s="195"/>
      <c r="CD12" s="33"/>
      <c r="CE12" s="33"/>
      <c r="CF12" s="33"/>
      <c r="CG12" s="33"/>
      <c r="CH12" s="33"/>
      <c r="CI12" s="33"/>
      <c r="CJ12" s="517">
        <f t="shared" si="1"/>
        <v>0</v>
      </c>
      <c r="CK12" s="518"/>
      <c r="CL12" s="518"/>
      <c r="CM12" s="519"/>
      <c r="CN12" s="33"/>
      <c r="CP12" s="517">
        <f t="shared" si="0"/>
        <v>0</v>
      </c>
      <c r="CQ12" s="518"/>
      <c r="CR12" s="518"/>
      <c r="CS12" s="519"/>
    </row>
    <row r="13" spans="1:97" s="32" customFormat="1" ht="33.6" customHeight="1" x14ac:dyDescent="0.25">
      <c r="B13" s="507" t="s">
        <v>248</v>
      </c>
      <c r="C13" s="508"/>
      <c r="D13" s="509"/>
      <c r="E13" s="502" t="s">
        <v>9</v>
      </c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384"/>
      <c r="V13" s="385"/>
      <c r="W13" s="385"/>
      <c r="X13" s="385"/>
      <c r="Y13" s="385"/>
      <c r="Z13" s="385"/>
      <c r="AA13" s="385"/>
      <c r="AB13" s="385"/>
      <c r="AC13" s="385"/>
      <c r="AD13" s="385"/>
      <c r="AE13" s="385"/>
      <c r="AF13" s="386"/>
      <c r="AG13" s="520"/>
      <c r="AH13" s="520"/>
      <c r="AI13" s="520"/>
      <c r="AJ13" s="520"/>
      <c r="AK13" s="244"/>
      <c r="AL13" s="384"/>
      <c r="AM13" s="385"/>
      <c r="AN13" s="385"/>
      <c r="AO13" s="385"/>
      <c r="AP13" s="385"/>
      <c r="AQ13" s="385"/>
      <c r="AR13" s="385"/>
      <c r="AS13" s="385"/>
      <c r="AT13" s="385"/>
      <c r="AU13" s="385"/>
      <c r="AV13" s="385"/>
      <c r="AW13" s="386"/>
      <c r="AX13" s="384"/>
      <c r="AY13" s="385"/>
      <c r="AZ13" s="385"/>
      <c r="BA13" s="386"/>
      <c r="BB13" s="392"/>
      <c r="BC13" s="392"/>
      <c r="BD13" s="392"/>
      <c r="BE13" s="392"/>
      <c r="BF13" s="392"/>
      <c r="BG13" s="195"/>
      <c r="BH13" s="195"/>
      <c r="BI13" s="195"/>
      <c r="BJ13" s="195"/>
      <c r="BK13" s="195"/>
      <c r="BL13" s="195"/>
      <c r="CD13" s="33"/>
      <c r="CE13" s="33"/>
      <c r="CF13" s="33"/>
      <c r="CG13" s="33"/>
      <c r="CH13" s="33"/>
      <c r="CI13" s="33"/>
      <c r="CJ13" s="517">
        <f t="shared" si="1"/>
        <v>0</v>
      </c>
      <c r="CK13" s="518"/>
      <c r="CL13" s="518"/>
      <c r="CM13" s="519"/>
      <c r="CN13" s="33"/>
      <c r="CP13" s="517">
        <f t="shared" si="0"/>
        <v>0</v>
      </c>
      <c r="CQ13" s="518"/>
      <c r="CR13" s="518"/>
      <c r="CS13" s="519"/>
    </row>
    <row r="14" spans="1:97" s="32" customFormat="1" ht="33.6" customHeight="1" x14ac:dyDescent="0.25">
      <c r="B14" s="507" t="s">
        <v>249</v>
      </c>
      <c r="C14" s="508"/>
      <c r="D14" s="509"/>
      <c r="E14" s="502" t="s">
        <v>9</v>
      </c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502"/>
      <c r="U14" s="384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6"/>
      <c r="AG14" s="520"/>
      <c r="AH14" s="520"/>
      <c r="AI14" s="520"/>
      <c r="AJ14" s="520"/>
      <c r="AK14" s="244"/>
      <c r="AL14" s="384"/>
      <c r="AM14" s="385"/>
      <c r="AN14" s="385"/>
      <c r="AO14" s="385"/>
      <c r="AP14" s="385"/>
      <c r="AQ14" s="385"/>
      <c r="AR14" s="385"/>
      <c r="AS14" s="385"/>
      <c r="AT14" s="385"/>
      <c r="AU14" s="385"/>
      <c r="AV14" s="385"/>
      <c r="AW14" s="386"/>
      <c r="AX14" s="384"/>
      <c r="AY14" s="385"/>
      <c r="AZ14" s="385"/>
      <c r="BA14" s="386"/>
      <c r="BB14" s="392"/>
      <c r="BC14" s="392"/>
      <c r="BD14" s="392"/>
      <c r="BE14" s="392"/>
      <c r="BF14" s="392"/>
      <c r="BG14" s="195"/>
      <c r="BH14" s="195"/>
      <c r="BI14" s="195"/>
      <c r="BJ14" s="195"/>
      <c r="BK14" s="195"/>
      <c r="BL14" s="195"/>
      <c r="CD14" s="33"/>
      <c r="CE14" s="33"/>
      <c r="CF14" s="33"/>
      <c r="CG14" s="33"/>
      <c r="CH14" s="33"/>
      <c r="CI14" s="33"/>
      <c r="CJ14" s="517">
        <f t="shared" si="1"/>
        <v>0</v>
      </c>
      <c r="CK14" s="518"/>
      <c r="CL14" s="518"/>
      <c r="CM14" s="519"/>
      <c r="CN14" s="33"/>
      <c r="CP14" s="517">
        <f t="shared" si="0"/>
        <v>0</v>
      </c>
      <c r="CQ14" s="518"/>
      <c r="CR14" s="518"/>
      <c r="CS14" s="519"/>
    </row>
    <row r="15" spans="1:97" s="32" customFormat="1" ht="33.6" customHeight="1" x14ac:dyDescent="0.25">
      <c r="B15" s="507" t="s">
        <v>250</v>
      </c>
      <c r="C15" s="508"/>
      <c r="D15" s="509"/>
      <c r="E15" s="502" t="s">
        <v>9</v>
      </c>
      <c r="F15" s="502"/>
      <c r="G15" s="502"/>
      <c r="H15" s="502"/>
      <c r="I15" s="502"/>
      <c r="J15" s="502"/>
      <c r="K15" s="502"/>
      <c r="L15" s="502"/>
      <c r="M15" s="502"/>
      <c r="N15" s="502"/>
      <c r="O15" s="502"/>
      <c r="P15" s="502"/>
      <c r="Q15" s="502"/>
      <c r="R15" s="502"/>
      <c r="S15" s="502"/>
      <c r="T15" s="502"/>
      <c r="U15" s="384"/>
      <c r="V15" s="385"/>
      <c r="W15" s="385"/>
      <c r="X15" s="385"/>
      <c r="Y15" s="385"/>
      <c r="Z15" s="385"/>
      <c r="AA15" s="385"/>
      <c r="AB15" s="385"/>
      <c r="AC15" s="385"/>
      <c r="AD15" s="385"/>
      <c r="AE15" s="385"/>
      <c r="AF15" s="386"/>
      <c r="AG15" s="520"/>
      <c r="AH15" s="520"/>
      <c r="AI15" s="520"/>
      <c r="AJ15" s="520"/>
      <c r="AK15" s="244"/>
      <c r="AL15" s="384"/>
      <c r="AM15" s="385"/>
      <c r="AN15" s="385"/>
      <c r="AO15" s="385"/>
      <c r="AP15" s="385"/>
      <c r="AQ15" s="385"/>
      <c r="AR15" s="385"/>
      <c r="AS15" s="385"/>
      <c r="AT15" s="385"/>
      <c r="AU15" s="385"/>
      <c r="AV15" s="385"/>
      <c r="AW15" s="386"/>
      <c r="AX15" s="384"/>
      <c r="AY15" s="385"/>
      <c r="AZ15" s="385"/>
      <c r="BA15" s="386"/>
      <c r="BB15" s="392"/>
      <c r="BC15" s="392"/>
      <c r="BD15" s="392"/>
      <c r="BE15" s="392"/>
      <c r="BF15" s="392"/>
      <c r="BG15" s="195"/>
      <c r="BH15" s="195"/>
      <c r="BI15" s="195"/>
      <c r="BJ15" s="195"/>
      <c r="BK15" s="195"/>
      <c r="BL15" s="195"/>
      <c r="CD15" s="33"/>
      <c r="CE15" s="33"/>
      <c r="CF15" s="33"/>
      <c r="CG15" s="33"/>
      <c r="CH15" s="33"/>
      <c r="CI15" s="33"/>
      <c r="CJ15" s="517">
        <f t="shared" si="1"/>
        <v>0</v>
      </c>
      <c r="CK15" s="518"/>
      <c r="CL15" s="518"/>
      <c r="CM15" s="519"/>
      <c r="CN15" s="33"/>
      <c r="CP15" s="517">
        <f t="shared" si="0"/>
        <v>0</v>
      </c>
      <c r="CQ15" s="518"/>
      <c r="CR15" s="518"/>
      <c r="CS15" s="519"/>
    </row>
    <row r="16" spans="1:97" s="246" customFormat="1" ht="40.200000000000003" customHeight="1" x14ac:dyDescent="0.35">
      <c r="B16" s="414"/>
      <c r="C16" s="415"/>
      <c r="D16" s="416"/>
      <c r="E16" s="411" t="s">
        <v>326</v>
      </c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  <c r="S16" s="412"/>
      <c r="T16" s="412"/>
      <c r="U16" s="412"/>
      <c r="V16" s="412"/>
      <c r="W16" s="412"/>
      <c r="X16" s="412"/>
      <c r="Y16" s="412"/>
      <c r="Z16" s="412"/>
      <c r="AA16" s="412"/>
      <c r="AB16" s="413"/>
      <c r="AC16" s="402" t="s">
        <v>276</v>
      </c>
      <c r="AD16" s="403"/>
      <c r="AE16" s="403"/>
      <c r="AF16" s="404"/>
      <c r="AG16" s="405">
        <f>SUM(CJ6:CM15)</f>
        <v>0</v>
      </c>
      <c r="AH16" s="406"/>
      <c r="AI16" s="406"/>
      <c r="AJ16" s="407"/>
      <c r="AK16" s="247"/>
      <c r="AL16" s="417"/>
      <c r="AM16" s="418"/>
      <c r="AN16" s="418"/>
      <c r="AO16" s="418"/>
      <c r="AP16" s="418"/>
      <c r="AQ16" s="418"/>
      <c r="AR16" s="418"/>
      <c r="AS16" s="419"/>
      <c r="AT16" s="402" t="s">
        <v>277</v>
      </c>
      <c r="AU16" s="403"/>
      <c r="AV16" s="403"/>
      <c r="AW16" s="404"/>
      <c r="AX16" s="405">
        <f>SUM(CP6:CS15)</f>
        <v>0</v>
      </c>
      <c r="AY16" s="406"/>
      <c r="AZ16" s="406"/>
      <c r="BA16" s="407"/>
      <c r="BB16" s="408"/>
      <c r="BC16" s="409"/>
      <c r="BD16" s="409"/>
      <c r="BE16" s="409"/>
      <c r="BF16" s="410"/>
      <c r="BG16" s="248"/>
      <c r="BH16" s="248"/>
      <c r="BI16" s="248"/>
      <c r="BJ16" s="248"/>
      <c r="BK16" s="248"/>
      <c r="BL16" s="248"/>
      <c r="CD16" s="248"/>
      <c r="CE16" s="248"/>
      <c r="CF16" s="248"/>
      <c r="CG16" s="248"/>
      <c r="CH16" s="248"/>
      <c r="CI16" s="248"/>
      <c r="CJ16" s="248"/>
      <c r="CK16" s="248"/>
      <c r="CL16" s="248"/>
      <c r="CM16" s="248"/>
      <c r="CN16" s="248"/>
    </row>
    <row r="17" spans="1:92" s="254" customFormat="1" ht="46.2" customHeight="1" x14ac:dyDescent="0.25">
      <c r="A17" s="297" t="s">
        <v>279</v>
      </c>
      <c r="B17" s="397" t="s">
        <v>298</v>
      </c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97"/>
      <c r="S17" s="397"/>
      <c r="T17" s="397"/>
      <c r="U17" s="397"/>
      <c r="V17" s="397"/>
      <c r="W17" s="397"/>
      <c r="X17" s="397"/>
      <c r="Y17" s="397"/>
      <c r="Z17" s="397"/>
      <c r="AA17" s="397"/>
      <c r="AB17" s="397"/>
      <c r="AC17" s="397"/>
      <c r="AD17" s="397"/>
      <c r="AE17" s="397"/>
      <c r="AF17" s="397"/>
      <c r="AG17" s="397"/>
      <c r="AH17" s="397"/>
      <c r="AI17" s="397"/>
      <c r="AJ17" s="397"/>
      <c r="AK17" s="397"/>
      <c r="AL17" s="397"/>
      <c r="AM17" s="397"/>
      <c r="AN17" s="397"/>
      <c r="AO17" s="397"/>
      <c r="AP17" s="397"/>
      <c r="AQ17" s="397"/>
      <c r="AR17" s="397"/>
      <c r="AS17" s="397"/>
      <c r="AT17" s="397"/>
      <c r="AU17" s="397"/>
      <c r="AV17" s="397"/>
      <c r="AW17" s="397"/>
      <c r="AX17" s="397"/>
      <c r="AY17" s="397"/>
      <c r="AZ17" s="397"/>
      <c r="BA17" s="397"/>
      <c r="BB17" s="397"/>
      <c r="BC17" s="397"/>
      <c r="BD17" s="397"/>
      <c r="BE17" s="397"/>
      <c r="BF17" s="397"/>
      <c r="BG17" s="253"/>
      <c r="BH17" s="253"/>
      <c r="BI17" s="253"/>
      <c r="BJ17" s="253"/>
      <c r="BK17" s="253"/>
      <c r="BL17" s="253"/>
      <c r="BM17" s="250"/>
      <c r="BN17" s="250"/>
      <c r="BO17" s="250"/>
      <c r="BP17" s="250"/>
      <c r="BQ17" s="250"/>
      <c r="BR17" s="250"/>
      <c r="BS17" s="250"/>
      <c r="BT17" s="250"/>
      <c r="BU17" s="250"/>
      <c r="BV17" s="250"/>
      <c r="BW17" s="250"/>
      <c r="BX17" s="250"/>
      <c r="BY17" s="250"/>
      <c r="BZ17" s="250"/>
      <c r="CA17" s="250"/>
      <c r="CB17" s="250"/>
      <c r="CC17" s="250"/>
      <c r="CD17" s="250"/>
      <c r="CE17" s="250"/>
      <c r="CF17" s="250"/>
      <c r="CG17" s="250"/>
      <c r="CH17" s="250"/>
      <c r="CI17" s="250"/>
      <c r="CJ17" s="250"/>
      <c r="CK17" s="250"/>
      <c r="CL17" s="250"/>
      <c r="CM17" s="250"/>
      <c r="CN17" s="250"/>
    </row>
    <row r="18" spans="1:92" s="254" customFormat="1" ht="46.2" customHeight="1" x14ac:dyDescent="0.25">
      <c r="A18" s="297" t="s">
        <v>280</v>
      </c>
      <c r="B18" s="401" t="s">
        <v>531</v>
      </c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  <c r="W18" s="401"/>
      <c r="X18" s="401"/>
      <c r="Y18" s="401"/>
      <c r="Z18" s="401"/>
      <c r="AA18" s="401"/>
      <c r="AB18" s="401"/>
      <c r="AC18" s="401"/>
      <c r="AD18" s="401"/>
      <c r="AE18" s="401"/>
      <c r="AF18" s="401"/>
      <c r="AG18" s="401"/>
      <c r="AH18" s="401"/>
      <c r="AI18" s="401"/>
      <c r="AJ18" s="401"/>
      <c r="AK18" s="401"/>
      <c r="AL18" s="401"/>
      <c r="AM18" s="401"/>
      <c r="AN18" s="401"/>
      <c r="AO18" s="401"/>
      <c r="AP18" s="401"/>
      <c r="AQ18" s="401"/>
      <c r="AR18" s="401"/>
      <c r="AS18" s="401"/>
      <c r="AT18" s="401"/>
      <c r="AU18" s="401"/>
      <c r="AV18" s="401"/>
      <c r="AW18" s="401"/>
      <c r="AX18" s="401"/>
      <c r="AY18" s="401"/>
      <c r="AZ18" s="401"/>
      <c r="BA18" s="401"/>
      <c r="BB18" s="401"/>
      <c r="BC18" s="401"/>
      <c r="BD18" s="401"/>
      <c r="BE18" s="401"/>
      <c r="BF18" s="401"/>
      <c r="BG18" s="252"/>
      <c r="BH18" s="252"/>
      <c r="BI18" s="252"/>
      <c r="BJ18" s="252"/>
      <c r="BK18" s="252"/>
      <c r="BL18" s="252"/>
      <c r="BM18" s="250"/>
      <c r="BN18" s="250"/>
      <c r="BO18" s="250"/>
      <c r="BP18" s="250"/>
      <c r="BQ18" s="250"/>
      <c r="BR18" s="250"/>
      <c r="BS18" s="250"/>
      <c r="BT18" s="250"/>
      <c r="BU18" s="250"/>
      <c r="BV18" s="250"/>
      <c r="BW18" s="250"/>
      <c r="BX18" s="250"/>
      <c r="BY18" s="250"/>
      <c r="BZ18" s="250"/>
      <c r="CA18" s="250"/>
      <c r="CB18" s="250"/>
      <c r="CC18" s="250"/>
      <c r="CD18" s="250"/>
      <c r="CE18" s="250"/>
      <c r="CF18" s="250"/>
      <c r="CG18" s="250"/>
      <c r="CH18" s="250"/>
      <c r="CI18" s="250"/>
      <c r="CJ18" s="250"/>
      <c r="CK18" s="250"/>
      <c r="CL18" s="250"/>
      <c r="CM18" s="250"/>
      <c r="CN18" s="250"/>
    </row>
    <row r="19" spans="1:92" s="254" customFormat="1" ht="46.2" customHeight="1" x14ac:dyDescent="0.25">
      <c r="A19" s="297" t="s">
        <v>281</v>
      </c>
      <c r="B19" s="401" t="s">
        <v>532</v>
      </c>
      <c r="C19" s="401"/>
      <c r="D19" s="401"/>
      <c r="E19" s="401"/>
      <c r="F19" s="401"/>
      <c r="G19" s="401"/>
      <c r="H19" s="401"/>
      <c r="I19" s="401"/>
      <c r="J19" s="401"/>
      <c r="K19" s="401"/>
      <c r="L19" s="401"/>
      <c r="M19" s="401"/>
      <c r="N19" s="401"/>
      <c r="O19" s="401"/>
      <c r="P19" s="401"/>
      <c r="Q19" s="401"/>
      <c r="R19" s="401"/>
      <c r="S19" s="401"/>
      <c r="T19" s="401"/>
      <c r="U19" s="401"/>
      <c r="V19" s="401"/>
      <c r="W19" s="401"/>
      <c r="X19" s="401"/>
      <c r="Y19" s="401"/>
      <c r="Z19" s="401"/>
      <c r="AA19" s="401"/>
      <c r="AB19" s="401"/>
      <c r="AC19" s="401"/>
      <c r="AD19" s="401"/>
      <c r="AE19" s="401"/>
      <c r="AF19" s="401"/>
      <c r="AG19" s="401"/>
      <c r="AH19" s="401"/>
      <c r="AI19" s="401"/>
      <c r="AJ19" s="401"/>
      <c r="AK19" s="401"/>
      <c r="AL19" s="401"/>
      <c r="AM19" s="401"/>
      <c r="AN19" s="401"/>
      <c r="AO19" s="401"/>
      <c r="AP19" s="401"/>
      <c r="AQ19" s="401"/>
      <c r="AR19" s="401"/>
      <c r="AS19" s="401"/>
      <c r="AT19" s="401"/>
      <c r="AU19" s="401"/>
      <c r="AV19" s="401"/>
      <c r="AW19" s="401"/>
      <c r="AX19" s="401"/>
      <c r="AY19" s="401"/>
      <c r="AZ19" s="401"/>
      <c r="BA19" s="401"/>
      <c r="BB19" s="401"/>
      <c r="BC19" s="401"/>
      <c r="BD19" s="401"/>
      <c r="BE19" s="401"/>
      <c r="BF19" s="401"/>
      <c r="BG19" s="256"/>
      <c r="BH19" s="256"/>
      <c r="BI19" s="256"/>
      <c r="BJ19" s="256"/>
      <c r="BK19" s="256"/>
      <c r="BL19" s="256"/>
      <c r="BM19" s="250"/>
      <c r="BN19" s="250"/>
      <c r="BO19" s="250"/>
      <c r="BP19" s="250"/>
      <c r="BQ19" s="250"/>
      <c r="BR19" s="250"/>
      <c r="BS19" s="250"/>
      <c r="BT19" s="250"/>
      <c r="BU19" s="250"/>
      <c r="BV19" s="250"/>
      <c r="BW19" s="250"/>
      <c r="BX19" s="250"/>
      <c r="BY19" s="250"/>
      <c r="BZ19" s="250"/>
      <c r="CA19" s="250"/>
      <c r="CB19" s="250"/>
      <c r="CC19" s="250"/>
      <c r="CD19" s="250"/>
      <c r="CE19" s="250"/>
      <c r="CF19" s="250"/>
      <c r="CG19" s="250"/>
      <c r="CH19" s="250"/>
      <c r="CI19" s="250"/>
      <c r="CJ19" s="250"/>
      <c r="CK19" s="250"/>
      <c r="CL19" s="250"/>
      <c r="CM19" s="250"/>
      <c r="CN19" s="250"/>
    </row>
    <row r="20" spans="1:92" s="254" customFormat="1" ht="46.2" customHeight="1" x14ac:dyDescent="0.25">
      <c r="A20" s="297" t="s">
        <v>290</v>
      </c>
      <c r="B20" s="401" t="s">
        <v>533</v>
      </c>
      <c r="C20" s="401"/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1"/>
      <c r="V20" s="401"/>
      <c r="W20" s="401"/>
      <c r="X20" s="401"/>
      <c r="Y20" s="401"/>
      <c r="Z20" s="401"/>
      <c r="AA20" s="401"/>
      <c r="AB20" s="401"/>
      <c r="AC20" s="401"/>
      <c r="AD20" s="401"/>
      <c r="AE20" s="401"/>
      <c r="AF20" s="401"/>
      <c r="AG20" s="401"/>
      <c r="AH20" s="401"/>
      <c r="AI20" s="401"/>
      <c r="AJ20" s="401"/>
      <c r="AK20" s="401"/>
      <c r="AL20" s="401"/>
      <c r="AM20" s="401"/>
      <c r="AN20" s="401"/>
      <c r="AO20" s="401"/>
      <c r="AP20" s="401"/>
      <c r="AQ20" s="401"/>
      <c r="AR20" s="401"/>
      <c r="AS20" s="401"/>
      <c r="AT20" s="401"/>
      <c r="AU20" s="401"/>
      <c r="AV20" s="401"/>
      <c r="AW20" s="401"/>
      <c r="AX20" s="401"/>
      <c r="AY20" s="401"/>
      <c r="AZ20" s="401"/>
      <c r="BA20" s="401"/>
      <c r="BB20" s="401"/>
      <c r="BC20" s="401"/>
      <c r="BD20" s="401"/>
      <c r="BE20" s="401"/>
      <c r="BF20" s="401"/>
      <c r="BG20" s="256"/>
      <c r="BH20" s="256"/>
      <c r="BI20" s="256"/>
      <c r="BJ20" s="256"/>
      <c r="BK20" s="256"/>
      <c r="BL20" s="256"/>
      <c r="BM20" s="250"/>
      <c r="BN20" s="250"/>
      <c r="BO20" s="250"/>
      <c r="BP20" s="250"/>
      <c r="BQ20" s="250"/>
      <c r="BR20" s="250"/>
      <c r="BS20" s="250"/>
      <c r="BT20" s="250"/>
      <c r="BU20" s="250"/>
      <c r="BV20" s="250"/>
      <c r="BW20" s="250"/>
      <c r="BX20" s="250"/>
      <c r="BY20" s="250"/>
      <c r="BZ20" s="250"/>
      <c r="CA20" s="250"/>
      <c r="CB20" s="250"/>
      <c r="CC20" s="250"/>
      <c r="CD20" s="250"/>
      <c r="CE20" s="250"/>
      <c r="CF20" s="250"/>
      <c r="CG20" s="250"/>
      <c r="CH20" s="250"/>
      <c r="CI20" s="250"/>
      <c r="CJ20" s="250"/>
      <c r="CK20" s="250"/>
      <c r="CL20" s="250"/>
      <c r="CM20" s="250"/>
      <c r="CN20" s="250"/>
    </row>
    <row r="21" spans="1:92" s="49" customFormat="1" ht="85.95" customHeight="1" x14ac:dyDescent="0.4">
      <c r="A21" s="28"/>
      <c r="B21" s="29" t="s">
        <v>502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14"/>
      <c r="BI21" s="14"/>
      <c r="BJ21" s="14"/>
      <c r="BK21" s="14"/>
      <c r="BL21" s="14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</row>
    <row r="22" spans="1:92" ht="20.25" customHeight="1" x14ac:dyDescent="0.3">
      <c r="B22" s="27"/>
      <c r="C22" s="27"/>
      <c r="D22" s="27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3"/>
      <c r="AA22" s="43"/>
      <c r="AB22" s="43"/>
      <c r="AC22" s="43"/>
      <c r="AD22" s="44"/>
      <c r="AE22" s="44"/>
      <c r="AF22" s="44"/>
      <c r="AG22" s="44"/>
      <c r="AH22" s="45"/>
      <c r="AI22" s="45"/>
      <c r="AJ22" s="45"/>
      <c r="AK22" s="45"/>
      <c r="AL22" s="45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X22" s="43"/>
      <c r="AY22" s="43"/>
      <c r="AZ22" s="43"/>
      <c r="BA22" s="43"/>
      <c r="BB22" s="43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</row>
    <row r="23" spans="1:92" s="32" customFormat="1" ht="54" customHeight="1" x14ac:dyDescent="0.3">
      <c r="B23" s="470" t="s">
        <v>8</v>
      </c>
      <c r="C23" s="482"/>
      <c r="D23" s="483"/>
      <c r="E23" s="470" t="s">
        <v>129</v>
      </c>
      <c r="F23" s="482"/>
      <c r="G23" s="482"/>
      <c r="H23" s="482"/>
      <c r="I23" s="482"/>
      <c r="J23" s="482"/>
      <c r="K23" s="482"/>
      <c r="L23" s="482"/>
      <c r="M23" s="482"/>
      <c r="N23" s="482"/>
      <c r="O23" s="483"/>
      <c r="P23" s="470" t="s">
        <v>130</v>
      </c>
      <c r="Q23" s="482"/>
      <c r="R23" s="483"/>
      <c r="S23" s="470" t="s">
        <v>131</v>
      </c>
      <c r="T23" s="482"/>
      <c r="U23" s="483"/>
      <c r="V23" s="470" t="s">
        <v>132</v>
      </c>
      <c r="W23" s="482"/>
      <c r="X23" s="483"/>
      <c r="Y23" s="473" t="s">
        <v>133</v>
      </c>
      <c r="Z23" s="473"/>
      <c r="AA23" s="426" t="s">
        <v>323</v>
      </c>
      <c r="AB23" s="429"/>
      <c r="AC23" s="429"/>
      <c r="AD23" s="430"/>
      <c r="AE23" s="512" t="s">
        <v>302</v>
      </c>
      <c r="AF23" s="512"/>
      <c r="AG23" s="512"/>
      <c r="AH23" s="512"/>
      <c r="AI23" s="512"/>
      <c r="AJ23" s="512"/>
      <c r="AK23" s="249"/>
      <c r="AL23" s="512" t="s">
        <v>270</v>
      </c>
      <c r="AM23" s="512"/>
      <c r="AN23" s="512"/>
      <c r="AO23" s="512"/>
      <c r="AP23" s="521"/>
      <c r="AQ23" s="521"/>
      <c r="AR23" s="521"/>
      <c r="AS23" s="521"/>
      <c r="AT23" s="521"/>
      <c r="AU23" s="521"/>
      <c r="AV23" s="521"/>
      <c r="AW23" s="521"/>
      <c r="AX23" s="521"/>
      <c r="AY23" s="521"/>
      <c r="AZ23" s="521"/>
      <c r="BA23" s="521"/>
      <c r="BB23" s="521"/>
      <c r="BC23" s="521"/>
      <c r="BD23" s="521"/>
      <c r="BE23" s="521"/>
      <c r="BF23" s="521"/>
      <c r="BG23" s="40"/>
      <c r="BH23" s="40"/>
      <c r="BI23" s="40"/>
      <c r="BJ23" s="40"/>
      <c r="BK23" s="40"/>
      <c r="BL23" s="40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</row>
    <row r="24" spans="1:92" s="32" customFormat="1" ht="33.6" customHeight="1" x14ac:dyDescent="0.25">
      <c r="B24" s="481" t="s">
        <v>239</v>
      </c>
      <c r="C24" s="481"/>
      <c r="D24" s="481"/>
      <c r="E24" s="469"/>
      <c r="F24" s="469"/>
      <c r="G24" s="469"/>
      <c r="H24" s="469"/>
      <c r="I24" s="469"/>
      <c r="J24" s="469"/>
      <c r="K24" s="469"/>
      <c r="L24" s="469"/>
      <c r="M24" s="469"/>
      <c r="N24" s="469"/>
      <c r="O24" s="469"/>
      <c r="P24" s="475"/>
      <c r="Q24" s="475"/>
      <c r="R24" s="475"/>
      <c r="S24" s="475"/>
      <c r="T24" s="475"/>
      <c r="U24" s="475"/>
      <c r="V24" s="392"/>
      <c r="W24" s="392"/>
      <c r="X24" s="392"/>
      <c r="Y24" s="392"/>
      <c r="Z24" s="392"/>
      <c r="AA24" s="476">
        <v>10</v>
      </c>
      <c r="AB24" s="476"/>
      <c r="AC24" s="476"/>
      <c r="AD24" s="476"/>
      <c r="AE24" s="495" t="s">
        <v>324</v>
      </c>
      <c r="AF24" s="496"/>
      <c r="AG24" s="496"/>
      <c r="AH24" s="496"/>
      <c r="AI24" s="496"/>
      <c r="AJ24" s="497"/>
      <c r="AK24" s="251"/>
      <c r="AL24" s="476">
        <v>10</v>
      </c>
      <c r="AM24" s="476"/>
      <c r="AN24" s="476"/>
      <c r="AO24" s="476"/>
      <c r="AP24" s="503"/>
      <c r="AQ24" s="503"/>
      <c r="AR24" s="503"/>
      <c r="AS24" s="503"/>
      <c r="AT24" s="503"/>
      <c r="AU24" s="503"/>
      <c r="AV24" s="503"/>
      <c r="AW24" s="503"/>
      <c r="AX24" s="503"/>
      <c r="AY24" s="503"/>
      <c r="AZ24" s="503"/>
      <c r="BA24" s="503"/>
      <c r="BB24" s="503"/>
      <c r="BC24" s="503"/>
      <c r="BD24" s="503"/>
      <c r="BE24" s="503"/>
      <c r="BF24" s="503"/>
      <c r="BG24" s="33"/>
      <c r="BH24" s="33"/>
      <c r="BI24" s="33"/>
      <c r="BJ24" s="33"/>
      <c r="BK24" s="33"/>
      <c r="BL24" s="33"/>
    </row>
    <row r="25" spans="1:92" s="32" customFormat="1" ht="33.6" customHeight="1" x14ac:dyDescent="0.25">
      <c r="B25" s="481" t="s">
        <v>240</v>
      </c>
      <c r="C25" s="481"/>
      <c r="D25" s="481"/>
      <c r="E25" s="469"/>
      <c r="F25" s="469"/>
      <c r="G25" s="469"/>
      <c r="H25" s="469"/>
      <c r="I25" s="469"/>
      <c r="J25" s="469"/>
      <c r="K25" s="469"/>
      <c r="L25" s="469"/>
      <c r="M25" s="469"/>
      <c r="N25" s="469"/>
      <c r="O25" s="469"/>
      <c r="P25" s="475"/>
      <c r="Q25" s="475"/>
      <c r="R25" s="475"/>
      <c r="S25" s="475"/>
      <c r="T25" s="475"/>
      <c r="U25" s="475"/>
      <c r="V25" s="392"/>
      <c r="W25" s="392"/>
      <c r="X25" s="392"/>
      <c r="Y25" s="392"/>
      <c r="Z25" s="392"/>
      <c r="AA25" s="476"/>
      <c r="AB25" s="476"/>
      <c r="AC25" s="476"/>
      <c r="AD25" s="476"/>
      <c r="AE25" s="392"/>
      <c r="AF25" s="392"/>
      <c r="AG25" s="392"/>
      <c r="AH25" s="392"/>
      <c r="AI25" s="392"/>
      <c r="AJ25" s="392"/>
      <c r="AK25" s="251"/>
      <c r="AL25" s="476"/>
      <c r="AM25" s="476"/>
      <c r="AN25" s="476"/>
      <c r="AO25" s="476"/>
      <c r="AP25" s="503"/>
      <c r="AQ25" s="503"/>
      <c r="AR25" s="503"/>
      <c r="AS25" s="503"/>
      <c r="AT25" s="503"/>
      <c r="AU25" s="503"/>
      <c r="AV25" s="503"/>
      <c r="AW25" s="503"/>
      <c r="AX25" s="503"/>
      <c r="AY25" s="503"/>
      <c r="AZ25" s="503"/>
      <c r="BA25" s="503"/>
      <c r="BB25" s="503"/>
      <c r="BC25" s="503"/>
      <c r="BD25" s="503"/>
      <c r="BE25" s="503"/>
      <c r="BF25" s="503"/>
      <c r="BG25" s="33"/>
      <c r="BH25" s="33"/>
      <c r="BI25" s="33"/>
      <c r="BJ25" s="33"/>
      <c r="BK25" s="33"/>
      <c r="BL25" s="33"/>
    </row>
    <row r="26" spans="1:92" s="32" customFormat="1" ht="33.6" customHeight="1" x14ac:dyDescent="0.25">
      <c r="B26" s="481" t="s">
        <v>241</v>
      </c>
      <c r="C26" s="481"/>
      <c r="D26" s="481"/>
      <c r="E26" s="469"/>
      <c r="F26" s="469"/>
      <c r="G26" s="469"/>
      <c r="H26" s="469"/>
      <c r="I26" s="469"/>
      <c r="J26" s="469"/>
      <c r="K26" s="469"/>
      <c r="L26" s="469"/>
      <c r="M26" s="469"/>
      <c r="N26" s="469"/>
      <c r="O26" s="469"/>
      <c r="P26" s="475"/>
      <c r="Q26" s="475"/>
      <c r="R26" s="475"/>
      <c r="S26" s="475"/>
      <c r="T26" s="475"/>
      <c r="U26" s="475"/>
      <c r="V26" s="392"/>
      <c r="W26" s="392"/>
      <c r="X26" s="392"/>
      <c r="Y26" s="392"/>
      <c r="Z26" s="392"/>
      <c r="AA26" s="476"/>
      <c r="AB26" s="476"/>
      <c r="AC26" s="476"/>
      <c r="AD26" s="476"/>
      <c r="AE26" s="392"/>
      <c r="AF26" s="392"/>
      <c r="AG26" s="392"/>
      <c r="AH26" s="392"/>
      <c r="AI26" s="392"/>
      <c r="AJ26" s="392"/>
      <c r="AK26" s="251"/>
      <c r="AL26" s="476"/>
      <c r="AM26" s="476"/>
      <c r="AN26" s="476"/>
      <c r="AO26" s="476"/>
      <c r="AP26" s="503"/>
      <c r="AQ26" s="503"/>
      <c r="AR26" s="503"/>
      <c r="AS26" s="503"/>
      <c r="AT26" s="503"/>
      <c r="AU26" s="503"/>
      <c r="AV26" s="503"/>
      <c r="AW26" s="503"/>
      <c r="AX26" s="503"/>
      <c r="AY26" s="503"/>
      <c r="AZ26" s="503"/>
      <c r="BA26" s="503"/>
      <c r="BB26" s="503"/>
      <c r="BC26" s="503"/>
      <c r="BD26" s="503"/>
      <c r="BE26" s="503"/>
      <c r="BF26" s="503"/>
      <c r="BG26" s="33"/>
      <c r="BH26" s="33"/>
      <c r="BI26" s="33"/>
      <c r="BJ26" s="33"/>
      <c r="BK26" s="33"/>
      <c r="BL26" s="33"/>
    </row>
    <row r="27" spans="1:92" s="32" customFormat="1" ht="33.6" customHeight="1" x14ac:dyDescent="0.25">
      <c r="B27" s="481" t="s">
        <v>242</v>
      </c>
      <c r="C27" s="481"/>
      <c r="D27" s="481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75"/>
      <c r="Q27" s="475"/>
      <c r="R27" s="475"/>
      <c r="S27" s="475"/>
      <c r="T27" s="475"/>
      <c r="U27" s="475"/>
      <c r="V27" s="392"/>
      <c r="W27" s="392"/>
      <c r="X27" s="392"/>
      <c r="Y27" s="392"/>
      <c r="Z27" s="392"/>
      <c r="AA27" s="476"/>
      <c r="AB27" s="476"/>
      <c r="AC27" s="476"/>
      <c r="AD27" s="476"/>
      <c r="AE27" s="392"/>
      <c r="AF27" s="392"/>
      <c r="AG27" s="392"/>
      <c r="AH27" s="392"/>
      <c r="AI27" s="392"/>
      <c r="AJ27" s="392"/>
      <c r="AK27" s="251"/>
      <c r="AL27" s="476"/>
      <c r="AM27" s="476"/>
      <c r="AN27" s="476"/>
      <c r="AO27" s="476"/>
      <c r="AP27" s="503"/>
      <c r="AQ27" s="503"/>
      <c r="AR27" s="503"/>
      <c r="AS27" s="503"/>
      <c r="AT27" s="503"/>
      <c r="AU27" s="503"/>
      <c r="AV27" s="503"/>
      <c r="AW27" s="503"/>
      <c r="AX27" s="503"/>
      <c r="AY27" s="503"/>
      <c r="AZ27" s="503"/>
      <c r="BA27" s="503"/>
      <c r="BB27" s="503"/>
      <c r="BC27" s="503"/>
      <c r="BD27" s="503"/>
      <c r="BE27" s="503"/>
      <c r="BF27" s="503"/>
      <c r="BG27" s="33"/>
      <c r="BH27" s="33"/>
      <c r="BI27" s="33"/>
      <c r="BJ27" s="33"/>
      <c r="BK27" s="33"/>
      <c r="BL27" s="33"/>
    </row>
    <row r="28" spans="1:92" s="32" customFormat="1" ht="33.6" customHeight="1" x14ac:dyDescent="0.25">
      <c r="B28" s="481" t="s">
        <v>261</v>
      </c>
      <c r="C28" s="481"/>
      <c r="D28" s="481"/>
      <c r="E28" s="469"/>
      <c r="F28" s="469"/>
      <c r="G28" s="469"/>
      <c r="H28" s="469"/>
      <c r="I28" s="469"/>
      <c r="J28" s="469"/>
      <c r="K28" s="469"/>
      <c r="L28" s="469"/>
      <c r="M28" s="469"/>
      <c r="N28" s="469"/>
      <c r="O28" s="469"/>
      <c r="P28" s="475"/>
      <c r="Q28" s="475"/>
      <c r="R28" s="475"/>
      <c r="S28" s="475"/>
      <c r="T28" s="475"/>
      <c r="U28" s="475"/>
      <c r="V28" s="392"/>
      <c r="W28" s="392"/>
      <c r="X28" s="392"/>
      <c r="Y28" s="392"/>
      <c r="Z28" s="392"/>
      <c r="AA28" s="476"/>
      <c r="AB28" s="476"/>
      <c r="AC28" s="476"/>
      <c r="AD28" s="476"/>
      <c r="AE28" s="392"/>
      <c r="AF28" s="392"/>
      <c r="AG28" s="392"/>
      <c r="AH28" s="392"/>
      <c r="AI28" s="392"/>
      <c r="AJ28" s="392"/>
      <c r="AK28" s="251"/>
      <c r="AL28" s="476"/>
      <c r="AM28" s="476"/>
      <c r="AN28" s="476"/>
      <c r="AO28" s="476"/>
      <c r="AP28" s="503"/>
      <c r="AQ28" s="503"/>
      <c r="AR28" s="503"/>
      <c r="AS28" s="503"/>
      <c r="AT28" s="503"/>
      <c r="AU28" s="503"/>
      <c r="AV28" s="503"/>
      <c r="AW28" s="503"/>
      <c r="AX28" s="503"/>
      <c r="AY28" s="503"/>
      <c r="AZ28" s="503"/>
      <c r="BA28" s="503"/>
      <c r="BB28" s="503"/>
      <c r="BC28" s="503"/>
      <c r="BD28" s="503"/>
      <c r="BE28" s="503"/>
      <c r="BF28" s="503"/>
      <c r="BG28" s="33"/>
      <c r="BH28" s="33"/>
      <c r="BI28" s="33"/>
      <c r="BJ28" s="33"/>
      <c r="BK28" s="33"/>
      <c r="BL28" s="33"/>
    </row>
    <row r="29" spans="1:92" s="32" customFormat="1" ht="33.6" customHeight="1" x14ac:dyDescent="0.25">
      <c r="B29" s="481" t="s">
        <v>262</v>
      </c>
      <c r="C29" s="481"/>
      <c r="D29" s="481"/>
      <c r="E29" s="469"/>
      <c r="F29" s="469"/>
      <c r="G29" s="469"/>
      <c r="H29" s="469"/>
      <c r="I29" s="469"/>
      <c r="J29" s="469"/>
      <c r="K29" s="469"/>
      <c r="L29" s="469"/>
      <c r="M29" s="469"/>
      <c r="N29" s="469"/>
      <c r="O29" s="469"/>
      <c r="P29" s="475"/>
      <c r="Q29" s="475"/>
      <c r="R29" s="475"/>
      <c r="S29" s="475"/>
      <c r="T29" s="475"/>
      <c r="U29" s="475"/>
      <c r="V29" s="392"/>
      <c r="W29" s="392"/>
      <c r="X29" s="392"/>
      <c r="Y29" s="392"/>
      <c r="Z29" s="392"/>
      <c r="AA29" s="476"/>
      <c r="AB29" s="476"/>
      <c r="AC29" s="476"/>
      <c r="AD29" s="476"/>
      <c r="AE29" s="392"/>
      <c r="AF29" s="392"/>
      <c r="AG29" s="392"/>
      <c r="AH29" s="392"/>
      <c r="AI29" s="392"/>
      <c r="AJ29" s="392"/>
      <c r="AK29" s="251"/>
      <c r="AL29" s="476"/>
      <c r="AM29" s="476"/>
      <c r="AN29" s="476"/>
      <c r="AO29" s="476"/>
      <c r="AP29" s="503"/>
      <c r="AQ29" s="503"/>
      <c r="AR29" s="503"/>
      <c r="AS29" s="503"/>
      <c r="AT29" s="503"/>
      <c r="AU29" s="503"/>
      <c r="AV29" s="503"/>
      <c r="AW29" s="503"/>
      <c r="AX29" s="503"/>
      <c r="AY29" s="503"/>
      <c r="AZ29" s="503"/>
      <c r="BA29" s="503"/>
      <c r="BB29" s="503"/>
      <c r="BC29" s="503"/>
      <c r="BD29" s="503"/>
      <c r="BE29" s="503"/>
      <c r="BF29" s="503"/>
      <c r="BG29" s="33"/>
      <c r="BH29" s="33"/>
      <c r="BI29" s="33"/>
      <c r="BJ29" s="33"/>
      <c r="BK29" s="33"/>
      <c r="BL29" s="33"/>
    </row>
    <row r="30" spans="1:92" s="32" customFormat="1" ht="33.6" customHeight="1" x14ac:dyDescent="0.25">
      <c r="B30" s="481" t="s">
        <v>263</v>
      </c>
      <c r="C30" s="481"/>
      <c r="D30" s="481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  <c r="P30" s="475"/>
      <c r="Q30" s="475"/>
      <c r="R30" s="475"/>
      <c r="S30" s="475"/>
      <c r="T30" s="475"/>
      <c r="U30" s="475"/>
      <c r="V30" s="392"/>
      <c r="W30" s="392"/>
      <c r="X30" s="392"/>
      <c r="Y30" s="392"/>
      <c r="Z30" s="392"/>
      <c r="AA30" s="476"/>
      <c r="AB30" s="476"/>
      <c r="AC30" s="476"/>
      <c r="AD30" s="476"/>
      <c r="AE30" s="392"/>
      <c r="AF30" s="392"/>
      <c r="AG30" s="392"/>
      <c r="AH30" s="392"/>
      <c r="AI30" s="392"/>
      <c r="AJ30" s="392"/>
      <c r="AK30" s="251"/>
      <c r="AL30" s="476"/>
      <c r="AM30" s="476"/>
      <c r="AN30" s="476"/>
      <c r="AO30" s="476"/>
      <c r="AP30" s="503"/>
      <c r="AQ30" s="503"/>
      <c r="AR30" s="503"/>
      <c r="AS30" s="503"/>
      <c r="AT30" s="503"/>
      <c r="AU30" s="503"/>
      <c r="AV30" s="503"/>
      <c r="AW30" s="503"/>
      <c r="AX30" s="503"/>
      <c r="AY30" s="503"/>
      <c r="AZ30" s="503"/>
      <c r="BA30" s="503"/>
      <c r="BB30" s="503"/>
      <c r="BC30" s="503"/>
      <c r="BD30" s="503"/>
      <c r="BE30" s="503"/>
      <c r="BF30" s="503"/>
      <c r="BG30" s="33"/>
      <c r="BH30" s="33"/>
      <c r="BI30" s="33"/>
      <c r="BJ30" s="33"/>
      <c r="BK30" s="33"/>
      <c r="BL30" s="33"/>
    </row>
    <row r="31" spans="1:92" s="32" customFormat="1" ht="33.6" customHeight="1" x14ac:dyDescent="0.25">
      <c r="B31" s="481" t="s">
        <v>264</v>
      </c>
      <c r="C31" s="481"/>
      <c r="D31" s="481"/>
      <c r="E31" s="469"/>
      <c r="F31" s="469"/>
      <c r="G31" s="469"/>
      <c r="H31" s="469"/>
      <c r="I31" s="469"/>
      <c r="J31" s="469"/>
      <c r="K31" s="469"/>
      <c r="L31" s="469"/>
      <c r="M31" s="469"/>
      <c r="N31" s="469"/>
      <c r="O31" s="469"/>
      <c r="P31" s="475"/>
      <c r="Q31" s="475"/>
      <c r="R31" s="475"/>
      <c r="S31" s="475"/>
      <c r="T31" s="475"/>
      <c r="U31" s="475"/>
      <c r="V31" s="392"/>
      <c r="W31" s="392"/>
      <c r="X31" s="392"/>
      <c r="Y31" s="392"/>
      <c r="Z31" s="392"/>
      <c r="AA31" s="476"/>
      <c r="AB31" s="476"/>
      <c r="AC31" s="476"/>
      <c r="AD31" s="476"/>
      <c r="AE31" s="392"/>
      <c r="AF31" s="392"/>
      <c r="AG31" s="392"/>
      <c r="AH31" s="392"/>
      <c r="AI31" s="392"/>
      <c r="AJ31" s="392"/>
      <c r="AK31" s="251"/>
      <c r="AL31" s="476"/>
      <c r="AM31" s="476"/>
      <c r="AN31" s="476"/>
      <c r="AO31" s="476"/>
      <c r="AP31" s="503"/>
      <c r="AQ31" s="503"/>
      <c r="AR31" s="503"/>
      <c r="AS31" s="503"/>
      <c r="AT31" s="503"/>
      <c r="AU31" s="503"/>
      <c r="AV31" s="503"/>
      <c r="AW31" s="503"/>
      <c r="AX31" s="503"/>
      <c r="AY31" s="503"/>
      <c r="AZ31" s="503"/>
      <c r="BA31" s="503"/>
      <c r="BB31" s="503"/>
      <c r="BC31" s="503"/>
      <c r="BD31" s="503"/>
      <c r="BE31" s="503"/>
      <c r="BF31" s="503"/>
      <c r="BG31" s="33"/>
      <c r="BH31" s="33"/>
      <c r="BI31" s="33"/>
      <c r="BJ31" s="33"/>
      <c r="BK31" s="33"/>
      <c r="BL31" s="33"/>
    </row>
    <row r="32" spans="1:92" s="32" customFormat="1" ht="33.6" customHeight="1" x14ac:dyDescent="0.25">
      <c r="B32" s="481" t="s">
        <v>265</v>
      </c>
      <c r="C32" s="481"/>
      <c r="D32" s="481"/>
      <c r="E32" s="469"/>
      <c r="F32" s="469"/>
      <c r="G32" s="469"/>
      <c r="H32" s="469"/>
      <c r="I32" s="469"/>
      <c r="J32" s="469"/>
      <c r="K32" s="469"/>
      <c r="L32" s="469"/>
      <c r="M32" s="469"/>
      <c r="N32" s="469"/>
      <c r="O32" s="469"/>
      <c r="P32" s="475"/>
      <c r="Q32" s="475"/>
      <c r="R32" s="475"/>
      <c r="S32" s="475"/>
      <c r="T32" s="475"/>
      <c r="U32" s="475"/>
      <c r="V32" s="392"/>
      <c r="W32" s="392"/>
      <c r="X32" s="392"/>
      <c r="Y32" s="392"/>
      <c r="Z32" s="392"/>
      <c r="AA32" s="476"/>
      <c r="AB32" s="476"/>
      <c r="AC32" s="476"/>
      <c r="AD32" s="476"/>
      <c r="AE32" s="392"/>
      <c r="AF32" s="392"/>
      <c r="AG32" s="392"/>
      <c r="AH32" s="392"/>
      <c r="AI32" s="392"/>
      <c r="AJ32" s="392"/>
      <c r="AK32" s="251"/>
      <c r="AL32" s="476"/>
      <c r="AM32" s="476"/>
      <c r="AN32" s="476"/>
      <c r="AO32" s="476"/>
      <c r="AP32" s="503"/>
      <c r="AQ32" s="503"/>
      <c r="AR32" s="503"/>
      <c r="AS32" s="503"/>
      <c r="AT32" s="503"/>
      <c r="AU32" s="503"/>
      <c r="AV32" s="503"/>
      <c r="AW32" s="503"/>
      <c r="AX32" s="503"/>
      <c r="AY32" s="503"/>
      <c r="AZ32" s="503"/>
      <c r="BA32" s="503"/>
      <c r="BB32" s="503"/>
      <c r="BC32" s="503"/>
      <c r="BD32" s="503"/>
      <c r="BE32" s="503"/>
      <c r="BF32" s="503"/>
      <c r="BG32" s="33"/>
      <c r="BH32" s="33"/>
      <c r="BI32" s="33"/>
      <c r="BJ32" s="33"/>
      <c r="BK32" s="33"/>
      <c r="BL32" s="33"/>
    </row>
    <row r="33" spans="1:78" s="32" customFormat="1" ht="33.6" customHeight="1" x14ac:dyDescent="0.25">
      <c r="B33" s="481" t="s">
        <v>266</v>
      </c>
      <c r="C33" s="481"/>
      <c r="D33" s="481"/>
      <c r="E33" s="469"/>
      <c r="F33" s="469"/>
      <c r="G33" s="469"/>
      <c r="H33" s="469"/>
      <c r="I33" s="469"/>
      <c r="J33" s="469"/>
      <c r="K33" s="469"/>
      <c r="L33" s="469"/>
      <c r="M33" s="469"/>
      <c r="N33" s="469"/>
      <c r="O33" s="469"/>
      <c r="P33" s="475"/>
      <c r="Q33" s="475"/>
      <c r="R33" s="475"/>
      <c r="S33" s="475"/>
      <c r="T33" s="475"/>
      <c r="U33" s="475"/>
      <c r="V33" s="392"/>
      <c r="W33" s="392"/>
      <c r="X33" s="392"/>
      <c r="Y33" s="392"/>
      <c r="Z33" s="392"/>
      <c r="AA33" s="476"/>
      <c r="AB33" s="476"/>
      <c r="AC33" s="476"/>
      <c r="AD33" s="476"/>
      <c r="AE33" s="392"/>
      <c r="AF33" s="392"/>
      <c r="AG33" s="392"/>
      <c r="AH33" s="392"/>
      <c r="AI33" s="392"/>
      <c r="AJ33" s="392"/>
      <c r="AK33" s="251"/>
      <c r="AL33" s="476"/>
      <c r="AM33" s="476"/>
      <c r="AN33" s="476"/>
      <c r="AO33" s="476"/>
      <c r="AP33" s="503"/>
      <c r="AQ33" s="503"/>
      <c r="AR33" s="503"/>
      <c r="AS33" s="503"/>
      <c r="AT33" s="503"/>
      <c r="AU33" s="503"/>
      <c r="AV33" s="503"/>
      <c r="AW33" s="503"/>
      <c r="AX33" s="503"/>
      <c r="AY33" s="503"/>
      <c r="AZ33" s="503"/>
      <c r="BA33" s="503"/>
      <c r="BB33" s="503"/>
      <c r="BC33" s="503"/>
      <c r="BD33" s="503"/>
      <c r="BE33" s="503"/>
      <c r="BF33" s="503"/>
      <c r="BG33" s="33"/>
      <c r="BH33" s="33"/>
      <c r="BI33" s="33"/>
      <c r="BJ33" s="33"/>
      <c r="BK33" s="33"/>
      <c r="BL33" s="33"/>
    </row>
    <row r="34" spans="1:78" ht="40.200000000000003" customHeight="1" x14ac:dyDescent="0.3">
      <c r="B34" s="499" t="s">
        <v>228</v>
      </c>
      <c r="C34" s="500"/>
      <c r="D34" s="500"/>
      <c r="E34" s="500"/>
      <c r="F34" s="500"/>
      <c r="G34" s="500"/>
      <c r="H34" s="500"/>
      <c r="I34" s="500"/>
      <c r="J34" s="500"/>
      <c r="K34" s="500"/>
      <c r="L34" s="500"/>
      <c r="M34" s="500"/>
      <c r="N34" s="500"/>
      <c r="O34" s="500"/>
      <c r="P34" s="500"/>
      <c r="Q34" s="500"/>
      <c r="R34" s="500"/>
      <c r="S34" s="500"/>
      <c r="T34" s="500"/>
      <c r="U34" s="500"/>
      <c r="V34" s="500"/>
      <c r="W34" s="500"/>
      <c r="X34" s="500"/>
      <c r="Y34" s="500"/>
      <c r="Z34" s="501"/>
      <c r="AA34" s="494">
        <f>SUM(AA24:AD33)</f>
        <v>10</v>
      </c>
      <c r="AB34" s="494"/>
      <c r="AC34" s="494"/>
      <c r="AD34" s="494"/>
      <c r="AE34" s="498"/>
      <c r="AF34" s="498"/>
      <c r="AG34" s="498"/>
      <c r="AH34" s="498"/>
      <c r="AI34" s="498"/>
      <c r="AJ34" s="498"/>
      <c r="AK34" s="77"/>
      <c r="AL34" s="494">
        <f>SUM(AL24:AO33)</f>
        <v>10</v>
      </c>
      <c r="AM34" s="494"/>
      <c r="AN34" s="494"/>
      <c r="AO34" s="494"/>
      <c r="AP34" s="522"/>
      <c r="AQ34" s="522"/>
      <c r="AR34" s="522"/>
      <c r="AS34" s="522"/>
      <c r="AT34" s="522"/>
      <c r="AU34" s="522"/>
      <c r="AV34" s="522"/>
      <c r="AW34" s="522"/>
      <c r="AX34" s="522"/>
      <c r="AY34" s="522"/>
      <c r="AZ34" s="522"/>
      <c r="BA34" s="522"/>
      <c r="BB34" s="522"/>
      <c r="BC34" s="522"/>
      <c r="BD34" s="522"/>
      <c r="BE34" s="522"/>
      <c r="BF34" s="522"/>
      <c r="BG34" s="39"/>
      <c r="BH34" s="39"/>
      <c r="BI34" s="39"/>
      <c r="BJ34" s="39"/>
      <c r="BK34" s="39"/>
      <c r="BL34" s="39"/>
    </row>
    <row r="35" spans="1:78" s="254" customFormat="1" ht="38.4" customHeight="1" x14ac:dyDescent="0.25">
      <c r="A35" s="297" t="s">
        <v>278</v>
      </c>
      <c r="B35" s="401" t="s">
        <v>542</v>
      </c>
      <c r="C35" s="401"/>
      <c r="D35" s="401"/>
      <c r="E35" s="401"/>
      <c r="F35" s="401"/>
      <c r="G35" s="401"/>
      <c r="H35" s="401"/>
      <c r="I35" s="401"/>
      <c r="J35" s="401"/>
      <c r="K35" s="401"/>
      <c r="L35" s="401"/>
      <c r="M35" s="401"/>
      <c r="N35" s="401"/>
      <c r="O35" s="401"/>
      <c r="P35" s="401"/>
      <c r="Q35" s="401"/>
      <c r="R35" s="401"/>
      <c r="S35" s="401"/>
      <c r="T35" s="401"/>
      <c r="U35" s="401"/>
      <c r="V35" s="401"/>
      <c r="W35" s="401"/>
      <c r="X35" s="401"/>
      <c r="Y35" s="401"/>
      <c r="Z35" s="401"/>
      <c r="AA35" s="401"/>
      <c r="AB35" s="401"/>
      <c r="AC35" s="401"/>
      <c r="AD35" s="401"/>
      <c r="AE35" s="401"/>
      <c r="AF35" s="401"/>
      <c r="AG35" s="401"/>
      <c r="AH35" s="401"/>
      <c r="AI35" s="401"/>
      <c r="AJ35" s="401"/>
      <c r="AK35" s="401"/>
      <c r="AL35" s="401"/>
      <c r="AM35" s="401"/>
      <c r="AN35" s="401"/>
      <c r="AO35" s="401"/>
      <c r="AP35" s="401"/>
      <c r="AQ35" s="401"/>
      <c r="AR35" s="401"/>
      <c r="AS35" s="401"/>
      <c r="AT35" s="401"/>
      <c r="AU35" s="401"/>
      <c r="AV35" s="401"/>
      <c r="AW35" s="401"/>
      <c r="AX35" s="401"/>
      <c r="AY35" s="401"/>
      <c r="AZ35" s="401"/>
      <c r="BA35" s="401"/>
      <c r="BB35" s="401"/>
      <c r="BC35" s="401"/>
      <c r="BD35" s="401"/>
      <c r="BE35" s="401"/>
      <c r="BF35" s="401"/>
      <c r="BG35" s="115"/>
      <c r="BH35" s="115"/>
      <c r="BI35" s="115"/>
      <c r="BJ35" s="115"/>
      <c r="BK35" s="115"/>
      <c r="BL35" s="115"/>
      <c r="BM35" s="250"/>
      <c r="BN35" s="250"/>
      <c r="BO35" s="250"/>
      <c r="BP35" s="250"/>
      <c r="BQ35" s="250"/>
      <c r="BR35" s="250"/>
      <c r="BS35" s="250"/>
      <c r="BT35" s="250"/>
      <c r="BU35" s="250"/>
      <c r="BV35" s="250"/>
      <c r="BW35" s="250"/>
      <c r="BX35" s="250"/>
      <c r="BY35" s="250"/>
      <c r="BZ35" s="250"/>
    </row>
    <row r="36" spans="1:78" s="101" customFormat="1" ht="38.4" customHeight="1" x14ac:dyDescent="0.25">
      <c r="A36" s="11" t="s">
        <v>279</v>
      </c>
      <c r="B36" s="401" t="s">
        <v>272</v>
      </c>
      <c r="C36" s="401"/>
      <c r="D36" s="401"/>
      <c r="E36" s="401"/>
      <c r="F36" s="401"/>
      <c r="G36" s="401"/>
      <c r="H36" s="401"/>
      <c r="I36" s="401"/>
      <c r="J36" s="401"/>
      <c r="K36" s="401"/>
      <c r="L36" s="401"/>
      <c r="M36" s="401"/>
      <c r="N36" s="401"/>
      <c r="O36" s="401"/>
      <c r="P36" s="401"/>
      <c r="Q36" s="401"/>
      <c r="R36" s="401"/>
      <c r="S36" s="401"/>
      <c r="T36" s="401"/>
      <c r="U36" s="401"/>
      <c r="V36" s="401"/>
      <c r="W36" s="401"/>
      <c r="X36" s="401"/>
      <c r="Y36" s="401"/>
      <c r="Z36" s="401"/>
      <c r="AA36" s="401"/>
      <c r="AB36" s="401"/>
      <c r="AC36" s="401"/>
      <c r="AD36" s="401"/>
      <c r="AE36" s="401"/>
      <c r="AF36" s="401"/>
      <c r="AG36" s="401"/>
      <c r="AH36" s="401"/>
      <c r="AI36" s="401"/>
      <c r="AJ36" s="401"/>
      <c r="AK36" s="401"/>
      <c r="AL36" s="401"/>
      <c r="AM36" s="401"/>
      <c r="AN36" s="401"/>
      <c r="AO36" s="401"/>
      <c r="AP36" s="401"/>
      <c r="AQ36" s="401"/>
      <c r="AR36" s="401"/>
      <c r="AS36" s="401"/>
      <c r="AT36" s="401"/>
      <c r="AU36" s="401"/>
      <c r="AV36" s="401"/>
      <c r="AW36" s="401"/>
      <c r="AX36" s="401"/>
      <c r="AY36" s="401"/>
      <c r="AZ36" s="401"/>
      <c r="BA36" s="401"/>
      <c r="BB36" s="401"/>
      <c r="BC36" s="401"/>
      <c r="BD36" s="401"/>
      <c r="BE36" s="401"/>
      <c r="BF36" s="401"/>
      <c r="BL36" s="112"/>
    </row>
    <row r="37" spans="1:78" s="1" customFormat="1" ht="20.25" customHeight="1" x14ac:dyDescent="0.3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BL37" s="25"/>
    </row>
    <row r="38" spans="1:78" s="14" customFormat="1" ht="66" customHeight="1" x14ac:dyDescent="0.4">
      <c r="A38" s="52" t="s">
        <v>535</v>
      </c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</row>
    <row r="39" spans="1:78" s="32" customFormat="1" ht="19.5" customHeight="1" x14ac:dyDescent="0.3">
      <c r="B39" s="47"/>
      <c r="AL39" s="38"/>
      <c r="AM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</row>
    <row r="40" spans="1:78" s="55" customFormat="1" ht="22.8" x14ac:dyDescent="0.4">
      <c r="B40" s="525" t="s">
        <v>936</v>
      </c>
      <c r="C40" s="525"/>
      <c r="D40" s="525"/>
      <c r="E40" s="525"/>
      <c r="F40" s="525"/>
      <c r="G40" s="525"/>
      <c r="H40" s="525"/>
      <c r="I40" s="525"/>
      <c r="J40" s="525"/>
      <c r="K40" s="525"/>
      <c r="L40" s="525"/>
      <c r="M40" s="525"/>
      <c r="N40" s="525"/>
      <c r="O40" s="525"/>
      <c r="P40" s="525"/>
      <c r="Q40" s="525"/>
      <c r="R40" s="525"/>
      <c r="S40" s="525"/>
      <c r="T40" s="525"/>
      <c r="U40" s="525"/>
      <c r="V40" s="525"/>
      <c r="W40" s="525"/>
      <c r="X40" s="525"/>
      <c r="Y40" s="525"/>
      <c r="Z40" s="525"/>
      <c r="AA40" s="525"/>
      <c r="AB40" s="525"/>
      <c r="AC40" s="525"/>
      <c r="AD40" s="525"/>
      <c r="AE40" s="525"/>
      <c r="AF40" s="525"/>
      <c r="AG40" s="525"/>
      <c r="AH40" s="525"/>
      <c r="AI40" s="525"/>
      <c r="AJ40" s="525"/>
      <c r="AK40" s="525"/>
      <c r="AL40" s="525"/>
      <c r="AM40" s="525"/>
      <c r="AN40" s="525"/>
      <c r="AO40" s="525"/>
      <c r="AP40" s="525"/>
      <c r="AQ40" s="525"/>
      <c r="AR40" s="525"/>
      <c r="AS40" s="525"/>
      <c r="AT40" s="525"/>
      <c r="AU40" s="525"/>
      <c r="AV40" s="525"/>
      <c r="AW40" s="525"/>
      <c r="AX40" s="525"/>
      <c r="AY40" s="525"/>
      <c r="AZ40" s="525"/>
      <c r="BA40" s="525"/>
      <c r="BB40" s="525"/>
      <c r="BC40" s="525"/>
      <c r="BD40" s="525"/>
      <c r="BE40" s="525"/>
      <c r="BF40" s="525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</row>
    <row r="41" spans="1:78" s="55" customFormat="1" ht="22.8" x14ac:dyDescent="0.4">
      <c r="B41" s="525"/>
      <c r="C41" s="525"/>
      <c r="D41" s="525"/>
      <c r="E41" s="525"/>
      <c r="F41" s="525"/>
      <c r="G41" s="525"/>
      <c r="H41" s="525"/>
      <c r="I41" s="525"/>
      <c r="J41" s="525"/>
      <c r="K41" s="525"/>
      <c r="L41" s="525"/>
      <c r="M41" s="525"/>
      <c r="N41" s="525"/>
      <c r="O41" s="525"/>
      <c r="P41" s="525"/>
      <c r="Q41" s="525"/>
      <c r="R41" s="525"/>
      <c r="S41" s="525"/>
      <c r="T41" s="525"/>
      <c r="U41" s="525"/>
      <c r="V41" s="525"/>
      <c r="W41" s="525"/>
      <c r="X41" s="525"/>
      <c r="Y41" s="525"/>
      <c r="Z41" s="525"/>
      <c r="AA41" s="525"/>
      <c r="AB41" s="525"/>
      <c r="AC41" s="525"/>
      <c r="AD41" s="525"/>
      <c r="AE41" s="525"/>
      <c r="AF41" s="525"/>
      <c r="AG41" s="525"/>
      <c r="AH41" s="525"/>
      <c r="AI41" s="525"/>
      <c r="AJ41" s="525"/>
      <c r="AK41" s="525"/>
      <c r="AL41" s="525"/>
      <c r="AM41" s="525"/>
      <c r="AN41" s="525"/>
      <c r="AO41" s="525"/>
      <c r="AP41" s="525"/>
      <c r="AQ41" s="525"/>
      <c r="AR41" s="525"/>
      <c r="AS41" s="525"/>
      <c r="AT41" s="525"/>
      <c r="AU41" s="525"/>
      <c r="AV41" s="525"/>
      <c r="AW41" s="525"/>
      <c r="AX41" s="525"/>
      <c r="AY41" s="525"/>
      <c r="AZ41" s="525"/>
      <c r="BA41" s="525"/>
      <c r="BB41" s="525"/>
      <c r="BC41" s="525"/>
      <c r="BD41" s="525"/>
      <c r="BE41" s="525"/>
      <c r="BF41" s="525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</row>
    <row r="42" spans="1:78" s="32" customFormat="1" ht="61.2" customHeight="1" x14ac:dyDescent="0.3">
      <c r="B42" s="491" t="s">
        <v>8</v>
      </c>
      <c r="C42" s="492"/>
      <c r="D42" s="493"/>
      <c r="E42" s="491" t="s">
        <v>129</v>
      </c>
      <c r="F42" s="492"/>
      <c r="G42" s="492"/>
      <c r="H42" s="492"/>
      <c r="I42" s="492"/>
      <c r="J42" s="492"/>
      <c r="K42" s="492"/>
      <c r="L42" s="492"/>
      <c r="M42" s="492"/>
      <c r="N42" s="492"/>
      <c r="O42" s="493"/>
      <c r="P42" s="491" t="s">
        <v>130</v>
      </c>
      <c r="Q42" s="492"/>
      <c r="R42" s="493"/>
      <c r="S42" s="491" t="s">
        <v>131</v>
      </c>
      <c r="T42" s="492"/>
      <c r="U42" s="493"/>
      <c r="V42" s="491" t="s">
        <v>132</v>
      </c>
      <c r="W42" s="492"/>
      <c r="X42" s="493"/>
      <c r="Y42" s="455" t="s">
        <v>271</v>
      </c>
      <c r="Z42" s="455"/>
      <c r="AA42" s="393" t="s">
        <v>503</v>
      </c>
      <c r="AB42" s="394"/>
      <c r="AC42" s="394"/>
      <c r="AD42" s="395"/>
      <c r="AE42" s="393" t="s">
        <v>134</v>
      </c>
      <c r="AF42" s="394"/>
      <c r="AG42" s="394"/>
      <c r="AH42" s="394"/>
      <c r="AI42" s="394"/>
      <c r="AJ42" s="395"/>
      <c r="AK42" s="255"/>
      <c r="AL42" s="393" t="s">
        <v>138</v>
      </c>
      <c r="AM42" s="394"/>
      <c r="AN42" s="394"/>
      <c r="AO42" s="394"/>
      <c r="AP42" s="394"/>
      <c r="AQ42" s="395"/>
      <c r="AR42" s="452" t="s">
        <v>325</v>
      </c>
      <c r="AS42" s="452"/>
      <c r="AT42" s="452"/>
      <c r="AU42" s="452"/>
      <c r="AV42" s="452"/>
      <c r="AW42" s="452"/>
      <c r="AX42" s="452"/>
      <c r="AY42" s="452"/>
      <c r="AZ42" s="452"/>
      <c r="BA42" s="452"/>
      <c r="BB42" s="452"/>
      <c r="BC42" s="393" t="s">
        <v>503</v>
      </c>
      <c r="BD42" s="394"/>
      <c r="BE42" s="394"/>
      <c r="BF42" s="395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</row>
    <row r="43" spans="1:78" s="32" customFormat="1" ht="33.6" customHeight="1" x14ac:dyDescent="0.3">
      <c r="A43" s="38"/>
      <c r="B43" s="485" t="s">
        <v>12</v>
      </c>
      <c r="C43" s="486"/>
      <c r="D43" s="487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392"/>
      <c r="Q43" s="392"/>
      <c r="R43" s="392"/>
      <c r="S43" s="392"/>
      <c r="T43" s="392"/>
      <c r="U43" s="392"/>
      <c r="V43" s="392"/>
      <c r="W43" s="392"/>
      <c r="X43" s="392"/>
      <c r="Y43" s="392"/>
      <c r="Z43" s="392"/>
      <c r="AA43" s="396"/>
      <c r="AB43" s="396"/>
      <c r="AC43" s="396"/>
      <c r="AD43" s="396"/>
      <c r="AE43" s="466" t="s">
        <v>305</v>
      </c>
      <c r="AF43" s="467"/>
      <c r="AG43" s="467"/>
      <c r="AH43" s="467"/>
      <c r="AI43" s="467"/>
      <c r="AJ43" s="468"/>
      <c r="AK43" s="257"/>
      <c r="AL43" s="466" t="s">
        <v>304</v>
      </c>
      <c r="AM43" s="467"/>
      <c r="AN43" s="467"/>
      <c r="AO43" s="467"/>
      <c r="AP43" s="467"/>
      <c r="AQ43" s="468"/>
      <c r="AR43" s="392" t="s">
        <v>306</v>
      </c>
      <c r="AS43" s="392"/>
      <c r="AT43" s="392"/>
      <c r="AU43" s="392"/>
      <c r="AV43" s="392"/>
      <c r="AW43" s="392"/>
      <c r="AX43" s="392"/>
      <c r="AY43" s="392"/>
      <c r="AZ43" s="392"/>
      <c r="BA43" s="392"/>
      <c r="BB43" s="392"/>
      <c r="BC43" s="396"/>
      <c r="BD43" s="396"/>
      <c r="BE43" s="396"/>
      <c r="BF43" s="396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</row>
    <row r="44" spans="1:78" ht="33.6" customHeight="1" x14ac:dyDescent="0.3">
      <c r="B44" s="485" t="s">
        <v>13</v>
      </c>
      <c r="C44" s="486"/>
      <c r="D44" s="487"/>
      <c r="E44" s="488"/>
      <c r="F44" s="489"/>
      <c r="G44" s="489"/>
      <c r="H44" s="489"/>
      <c r="I44" s="489"/>
      <c r="J44" s="489"/>
      <c r="K44" s="489"/>
      <c r="L44" s="489"/>
      <c r="M44" s="489"/>
      <c r="N44" s="489"/>
      <c r="O44" s="490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Z44" s="392"/>
      <c r="AA44" s="396"/>
      <c r="AB44" s="396"/>
      <c r="AC44" s="396"/>
      <c r="AD44" s="396"/>
      <c r="AE44" s="466"/>
      <c r="AF44" s="467"/>
      <c r="AG44" s="467"/>
      <c r="AH44" s="467"/>
      <c r="AI44" s="467"/>
      <c r="AJ44" s="468"/>
      <c r="AK44" s="257"/>
      <c r="AL44" s="466"/>
      <c r="AM44" s="467"/>
      <c r="AN44" s="467"/>
      <c r="AO44" s="467"/>
      <c r="AP44" s="467"/>
      <c r="AQ44" s="468"/>
      <c r="AR44" s="392"/>
      <c r="AS44" s="392"/>
      <c r="AT44" s="392"/>
      <c r="AU44" s="392"/>
      <c r="AV44" s="392"/>
      <c r="AW44" s="392"/>
      <c r="AX44" s="392"/>
      <c r="AY44" s="392"/>
      <c r="AZ44" s="392"/>
      <c r="BA44" s="392"/>
      <c r="BB44" s="392"/>
      <c r="BC44" s="396"/>
      <c r="BD44" s="396"/>
      <c r="BE44" s="396"/>
      <c r="BF44" s="396"/>
    </row>
    <row r="45" spans="1:78" ht="33.6" customHeight="1" x14ac:dyDescent="0.3">
      <c r="B45" s="485" t="s">
        <v>135</v>
      </c>
      <c r="C45" s="486"/>
      <c r="D45" s="487"/>
      <c r="E45" s="469"/>
      <c r="F45" s="469"/>
      <c r="G45" s="469"/>
      <c r="H45" s="469"/>
      <c r="I45" s="469"/>
      <c r="J45" s="469"/>
      <c r="K45" s="469"/>
      <c r="L45" s="469"/>
      <c r="M45" s="469"/>
      <c r="N45" s="469"/>
      <c r="O45" s="469"/>
      <c r="P45" s="392"/>
      <c r="Q45" s="392"/>
      <c r="R45" s="392"/>
      <c r="S45" s="392"/>
      <c r="T45" s="392"/>
      <c r="U45" s="392"/>
      <c r="V45" s="392"/>
      <c r="W45" s="392"/>
      <c r="X45" s="392"/>
      <c r="Y45" s="392"/>
      <c r="Z45" s="392"/>
      <c r="AA45" s="396"/>
      <c r="AB45" s="396"/>
      <c r="AC45" s="396"/>
      <c r="AD45" s="396"/>
      <c r="AE45" s="466"/>
      <c r="AF45" s="467"/>
      <c r="AG45" s="467"/>
      <c r="AH45" s="467"/>
      <c r="AI45" s="467"/>
      <c r="AJ45" s="468"/>
      <c r="AK45" s="257"/>
      <c r="AL45" s="466"/>
      <c r="AM45" s="467"/>
      <c r="AN45" s="467"/>
      <c r="AO45" s="467"/>
      <c r="AP45" s="467"/>
      <c r="AQ45" s="468"/>
      <c r="AR45" s="392"/>
      <c r="AS45" s="392"/>
      <c r="AT45" s="392"/>
      <c r="AU45" s="392"/>
      <c r="AV45" s="392"/>
      <c r="AW45" s="392"/>
      <c r="AX45" s="392"/>
      <c r="AY45" s="392"/>
      <c r="AZ45" s="392"/>
      <c r="BA45" s="392"/>
      <c r="BB45" s="392"/>
      <c r="BC45" s="396"/>
      <c r="BD45" s="396"/>
      <c r="BE45" s="396"/>
      <c r="BF45" s="396"/>
    </row>
    <row r="46" spans="1:78" ht="33.6" customHeight="1" x14ac:dyDescent="0.3">
      <c r="B46" s="485" t="s">
        <v>136</v>
      </c>
      <c r="C46" s="486"/>
      <c r="D46" s="487"/>
      <c r="E46" s="469"/>
      <c r="F46" s="469"/>
      <c r="G46" s="469"/>
      <c r="H46" s="469"/>
      <c r="I46" s="469"/>
      <c r="J46" s="469"/>
      <c r="K46" s="469"/>
      <c r="L46" s="469"/>
      <c r="M46" s="469"/>
      <c r="N46" s="469"/>
      <c r="O46" s="469"/>
      <c r="P46" s="392"/>
      <c r="Q46" s="392"/>
      <c r="R46" s="392"/>
      <c r="S46" s="392"/>
      <c r="T46" s="392"/>
      <c r="U46" s="392"/>
      <c r="V46" s="392"/>
      <c r="W46" s="392"/>
      <c r="X46" s="392"/>
      <c r="Y46" s="392"/>
      <c r="Z46" s="392"/>
      <c r="AA46" s="396"/>
      <c r="AB46" s="396"/>
      <c r="AC46" s="396"/>
      <c r="AD46" s="396"/>
      <c r="AE46" s="466"/>
      <c r="AF46" s="467"/>
      <c r="AG46" s="467"/>
      <c r="AH46" s="467"/>
      <c r="AI46" s="467"/>
      <c r="AJ46" s="468"/>
      <c r="AK46" s="257"/>
      <c r="AL46" s="466"/>
      <c r="AM46" s="467"/>
      <c r="AN46" s="467"/>
      <c r="AO46" s="467"/>
      <c r="AP46" s="467"/>
      <c r="AQ46" s="468"/>
      <c r="AR46" s="392"/>
      <c r="AS46" s="392"/>
      <c r="AT46" s="392"/>
      <c r="AU46" s="392"/>
      <c r="AV46" s="392"/>
      <c r="AW46" s="392"/>
      <c r="AX46" s="392"/>
      <c r="AY46" s="392"/>
      <c r="AZ46" s="392"/>
      <c r="BA46" s="392"/>
      <c r="BB46" s="392"/>
      <c r="BC46" s="396"/>
      <c r="BD46" s="396"/>
      <c r="BE46" s="396"/>
      <c r="BF46" s="396"/>
    </row>
    <row r="47" spans="1:78" ht="33.6" customHeight="1" x14ac:dyDescent="0.3">
      <c r="B47" s="485" t="s">
        <v>137</v>
      </c>
      <c r="C47" s="486"/>
      <c r="D47" s="487"/>
      <c r="E47" s="469"/>
      <c r="F47" s="469"/>
      <c r="G47" s="469"/>
      <c r="H47" s="469"/>
      <c r="I47" s="469"/>
      <c r="J47" s="469"/>
      <c r="K47" s="469"/>
      <c r="L47" s="469"/>
      <c r="M47" s="469"/>
      <c r="N47" s="469"/>
      <c r="O47" s="469"/>
      <c r="P47" s="392"/>
      <c r="Q47" s="392"/>
      <c r="R47" s="392"/>
      <c r="S47" s="392"/>
      <c r="T47" s="392"/>
      <c r="U47" s="392"/>
      <c r="V47" s="392"/>
      <c r="W47" s="392"/>
      <c r="X47" s="392"/>
      <c r="Y47" s="392"/>
      <c r="Z47" s="392"/>
      <c r="AA47" s="396"/>
      <c r="AB47" s="396"/>
      <c r="AC47" s="396"/>
      <c r="AD47" s="396"/>
      <c r="AE47" s="466"/>
      <c r="AF47" s="467"/>
      <c r="AG47" s="467"/>
      <c r="AH47" s="467"/>
      <c r="AI47" s="467"/>
      <c r="AJ47" s="468"/>
      <c r="AK47" s="257"/>
      <c r="AL47" s="466"/>
      <c r="AM47" s="467"/>
      <c r="AN47" s="467"/>
      <c r="AO47" s="467"/>
      <c r="AP47" s="467"/>
      <c r="AQ47" s="468"/>
      <c r="AR47" s="392"/>
      <c r="AS47" s="392"/>
      <c r="AT47" s="392"/>
      <c r="AU47" s="392"/>
      <c r="AV47" s="392"/>
      <c r="AW47" s="392"/>
      <c r="AX47" s="392"/>
      <c r="AY47" s="392"/>
      <c r="AZ47" s="392"/>
      <c r="BA47" s="392"/>
      <c r="BB47" s="392"/>
      <c r="BC47" s="396"/>
      <c r="BD47" s="396"/>
      <c r="BE47" s="396"/>
      <c r="BF47" s="396"/>
    </row>
    <row r="48" spans="1:78" ht="33.6" customHeight="1" x14ac:dyDescent="0.3">
      <c r="B48" s="485" t="s">
        <v>215</v>
      </c>
      <c r="C48" s="486"/>
      <c r="D48" s="487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392"/>
      <c r="Q48" s="392"/>
      <c r="R48" s="392"/>
      <c r="S48" s="392"/>
      <c r="T48" s="392"/>
      <c r="U48" s="392"/>
      <c r="V48" s="392"/>
      <c r="W48" s="392"/>
      <c r="X48" s="392"/>
      <c r="Y48" s="392"/>
      <c r="Z48" s="392"/>
      <c r="AA48" s="396"/>
      <c r="AB48" s="396"/>
      <c r="AC48" s="396"/>
      <c r="AD48" s="396"/>
      <c r="AE48" s="466"/>
      <c r="AF48" s="467"/>
      <c r="AG48" s="467"/>
      <c r="AH48" s="467"/>
      <c r="AI48" s="467"/>
      <c r="AJ48" s="468"/>
      <c r="AK48" s="257"/>
      <c r="AL48" s="466"/>
      <c r="AM48" s="467"/>
      <c r="AN48" s="467"/>
      <c r="AO48" s="467"/>
      <c r="AP48" s="467"/>
      <c r="AQ48" s="468"/>
      <c r="AR48" s="392"/>
      <c r="AS48" s="392"/>
      <c r="AT48" s="392"/>
      <c r="AU48" s="392"/>
      <c r="AV48" s="392"/>
      <c r="AW48" s="392"/>
      <c r="AX48" s="392"/>
      <c r="AY48" s="392"/>
      <c r="AZ48" s="392"/>
      <c r="BA48" s="392"/>
      <c r="BB48" s="392"/>
      <c r="BC48" s="396"/>
      <c r="BD48" s="396"/>
      <c r="BE48" s="396"/>
      <c r="BF48" s="396"/>
    </row>
    <row r="49" spans="1:58" ht="33.6" customHeight="1" x14ac:dyDescent="0.3">
      <c r="B49" s="485" t="s">
        <v>216</v>
      </c>
      <c r="C49" s="486"/>
      <c r="D49" s="487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392"/>
      <c r="Q49" s="392"/>
      <c r="R49" s="392"/>
      <c r="S49" s="392"/>
      <c r="T49" s="392"/>
      <c r="U49" s="392"/>
      <c r="V49" s="392"/>
      <c r="W49" s="392"/>
      <c r="X49" s="392"/>
      <c r="Y49" s="392"/>
      <c r="Z49" s="392"/>
      <c r="AA49" s="396"/>
      <c r="AB49" s="396"/>
      <c r="AC49" s="396"/>
      <c r="AD49" s="396"/>
      <c r="AE49" s="466"/>
      <c r="AF49" s="467"/>
      <c r="AG49" s="467"/>
      <c r="AH49" s="467"/>
      <c r="AI49" s="467"/>
      <c r="AJ49" s="468"/>
      <c r="AK49" s="257"/>
      <c r="AL49" s="466"/>
      <c r="AM49" s="467"/>
      <c r="AN49" s="467"/>
      <c r="AO49" s="467"/>
      <c r="AP49" s="467"/>
      <c r="AQ49" s="468"/>
      <c r="AR49" s="392"/>
      <c r="AS49" s="392"/>
      <c r="AT49" s="392"/>
      <c r="AU49" s="392"/>
      <c r="AV49" s="392"/>
      <c r="AW49" s="392"/>
      <c r="AX49" s="392"/>
      <c r="AY49" s="392"/>
      <c r="AZ49" s="392"/>
      <c r="BA49" s="392"/>
      <c r="BB49" s="392"/>
      <c r="BC49" s="396"/>
      <c r="BD49" s="396"/>
      <c r="BE49" s="396"/>
      <c r="BF49" s="396"/>
    </row>
    <row r="50" spans="1:58" ht="33.6" customHeight="1" x14ac:dyDescent="0.3">
      <c r="B50" s="485" t="s">
        <v>217</v>
      </c>
      <c r="C50" s="486"/>
      <c r="D50" s="487"/>
      <c r="E50" s="469"/>
      <c r="F50" s="469"/>
      <c r="G50" s="469"/>
      <c r="H50" s="469"/>
      <c r="I50" s="469"/>
      <c r="J50" s="469"/>
      <c r="K50" s="469"/>
      <c r="L50" s="469"/>
      <c r="M50" s="469"/>
      <c r="N50" s="469"/>
      <c r="O50" s="469"/>
      <c r="P50" s="392"/>
      <c r="Q50" s="392"/>
      <c r="R50" s="392"/>
      <c r="S50" s="392"/>
      <c r="T50" s="392"/>
      <c r="U50" s="392"/>
      <c r="V50" s="392"/>
      <c r="W50" s="392"/>
      <c r="X50" s="392"/>
      <c r="Y50" s="392"/>
      <c r="Z50" s="392"/>
      <c r="AA50" s="396"/>
      <c r="AB50" s="396"/>
      <c r="AC50" s="396"/>
      <c r="AD50" s="396"/>
      <c r="AE50" s="466"/>
      <c r="AF50" s="467"/>
      <c r="AG50" s="467"/>
      <c r="AH50" s="467"/>
      <c r="AI50" s="467"/>
      <c r="AJ50" s="468"/>
      <c r="AK50" s="257"/>
      <c r="AL50" s="466"/>
      <c r="AM50" s="467"/>
      <c r="AN50" s="467"/>
      <c r="AO50" s="467"/>
      <c r="AP50" s="467"/>
      <c r="AQ50" s="468"/>
      <c r="AR50" s="392"/>
      <c r="AS50" s="392"/>
      <c r="AT50" s="392"/>
      <c r="AU50" s="392"/>
      <c r="AV50" s="392"/>
      <c r="AW50" s="392"/>
      <c r="AX50" s="392"/>
      <c r="AY50" s="392"/>
      <c r="AZ50" s="392"/>
      <c r="BA50" s="392"/>
      <c r="BB50" s="392"/>
      <c r="BC50" s="396"/>
      <c r="BD50" s="396"/>
      <c r="BE50" s="396"/>
      <c r="BF50" s="396"/>
    </row>
    <row r="51" spans="1:58" ht="33.6" customHeight="1" x14ac:dyDescent="0.3">
      <c r="B51" s="485" t="s">
        <v>218</v>
      </c>
      <c r="C51" s="486"/>
      <c r="D51" s="487"/>
      <c r="E51" s="469"/>
      <c r="F51" s="469"/>
      <c r="G51" s="469"/>
      <c r="H51" s="469"/>
      <c r="I51" s="469"/>
      <c r="J51" s="469"/>
      <c r="K51" s="469"/>
      <c r="L51" s="469"/>
      <c r="M51" s="469"/>
      <c r="N51" s="469"/>
      <c r="O51" s="469"/>
      <c r="P51" s="392"/>
      <c r="Q51" s="392"/>
      <c r="R51" s="392"/>
      <c r="S51" s="392"/>
      <c r="T51" s="392"/>
      <c r="U51" s="392"/>
      <c r="V51" s="392"/>
      <c r="W51" s="392"/>
      <c r="X51" s="392"/>
      <c r="Y51" s="392"/>
      <c r="Z51" s="392"/>
      <c r="AA51" s="396"/>
      <c r="AB51" s="396"/>
      <c r="AC51" s="396"/>
      <c r="AD51" s="396"/>
      <c r="AE51" s="466"/>
      <c r="AF51" s="467"/>
      <c r="AG51" s="467"/>
      <c r="AH51" s="467"/>
      <c r="AI51" s="467"/>
      <c r="AJ51" s="468"/>
      <c r="AK51" s="257"/>
      <c r="AL51" s="466"/>
      <c r="AM51" s="467"/>
      <c r="AN51" s="467"/>
      <c r="AO51" s="467"/>
      <c r="AP51" s="467"/>
      <c r="AQ51" s="468"/>
      <c r="AR51" s="392"/>
      <c r="AS51" s="392"/>
      <c r="AT51" s="392"/>
      <c r="AU51" s="392"/>
      <c r="AV51" s="392"/>
      <c r="AW51" s="392"/>
      <c r="AX51" s="392"/>
      <c r="AY51" s="392"/>
      <c r="AZ51" s="392"/>
      <c r="BA51" s="392"/>
      <c r="BB51" s="392"/>
      <c r="BC51" s="396"/>
      <c r="BD51" s="396"/>
      <c r="BE51" s="396"/>
      <c r="BF51" s="396"/>
    </row>
    <row r="52" spans="1:58" ht="33.6" customHeight="1" x14ac:dyDescent="0.3">
      <c r="B52" s="485" t="s">
        <v>219</v>
      </c>
      <c r="C52" s="486"/>
      <c r="D52" s="487"/>
      <c r="E52" s="469"/>
      <c r="F52" s="469"/>
      <c r="G52" s="469"/>
      <c r="H52" s="469"/>
      <c r="I52" s="469"/>
      <c r="J52" s="469"/>
      <c r="K52" s="469"/>
      <c r="L52" s="469"/>
      <c r="M52" s="469"/>
      <c r="N52" s="469"/>
      <c r="O52" s="469"/>
      <c r="P52" s="392"/>
      <c r="Q52" s="392"/>
      <c r="R52" s="392"/>
      <c r="S52" s="392"/>
      <c r="T52" s="392"/>
      <c r="U52" s="392"/>
      <c r="V52" s="392"/>
      <c r="W52" s="392"/>
      <c r="X52" s="392"/>
      <c r="Y52" s="392"/>
      <c r="Z52" s="392"/>
      <c r="AA52" s="396"/>
      <c r="AB52" s="396"/>
      <c r="AC52" s="396"/>
      <c r="AD52" s="396"/>
      <c r="AE52" s="466"/>
      <c r="AF52" s="467"/>
      <c r="AG52" s="467"/>
      <c r="AH52" s="467"/>
      <c r="AI52" s="467"/>
      <c r="AJ52" s="468"/>
      <c r="AK52" s="257"/>
      <c r="AL52" s="466"/>
      <c r="AM52" s="467"/>
      <c r="AN52" s="467"/>
      <c r="AO52" s="467"/>
      <c r="AP52" s="467"/>
      <c r="AQ52" s="468"/>
      <c r="AR52" s="392"/>
      <c r="AS52" s="392"/>
      <c r="AT52" s="392"/>
      <c r="AU52" s="392"/>
      <c r="AV52" s="392"/>
      <c r="AW52" s="392"/>
      <c r="AX52" s="392"/>
      <c r="AY52" s="392"/>
      <c r="AZ52" s="392"/>
      <c r="BA52" s="392"/>
      <c r="BB52" s="392"/>
      <c r="BC52" s="396"/>
      <c r="BD52" s="396"/>
      <c r="BE52" s="396"/>
      <c r="BF52" s="396"/>
    </row>
    <row r="53" spans="1:58" ht="40.200000000000003" customHeight="1" x14ac:dyDescent="0.4">
      <c r="B53" s="461" t="s">
        <v>6</v>
      </c>
      <c r="C53" s="474"/>
      <c r="D53" s="474"/>
      <c r="E53" s="474"/>
      <c r="F53" s="474"/>
      <c r="G53" s="474"/>
      <c r="H53" s="474"/>
      <c r="I53" s="474"/>
      <c r="J53" s="474"/>
      <c r="K53" s="474"/>
      <c r="L53" s="474"/>
      <c r="M53" s="474"/>
      <c r="N53" s="474"/>
      <c r="O53" s="474"/>
      <c r="P53" s="474"/>
      <c r="Q53" s="474"/>
      <c r="R53" s="474"/>
      <c r="S53" s="474"/>
      <c r="T53" s="474"/>
      <c r="U53" s="474"/>
      <c r="V53" s="474"/>
      <c r="W53" s="474"/>
      <c r="X53" s="474"/>
      <c r="Y53" s="474"/>
      <c r="Z53" s="474"/>
      <c r="AA53" s="451">
        <f>SUM(AA43:AD52)</f>
        <v>0</v>
      </c>
      <c r="AB53" s="451"/>
      <c r="AC53" s="451"/>
      <c r="AD53" s="451"/>
      <c r="AE53" s="477"/>
      <c r="AF53" s="478"/>
      <c r="AG53" s="478"/>
      <c r="AH53" s="478"/>
      <c r="AI53" s="478"/>
      <c r="AJ53" s="479"/>
      <c r="AK53" s="94"/>
      <c r="AL53" s="477"/>
      <c r="AM53" s="478"/>
      <c r="AN53" s="478"/>
      <c r="AO53" s="478"/>
      <c r="AP53" s="478"/>
      <c r="AQ53" s="479"/>
      <c r="AR53" s="450"/>
      <c r="AS53" s="450"/>
      <c r="AT53" s="450"/>
      <c r="AU53" s="450"/>
      <c r="AV53" s="450"/>
      <c r="AW53" s="450"/>
      <c r="AX53" s="450"/>
      <c r="AY53" s="450"/>
      <c r="AZ53" s="450"/>
      <c r="BA53" s="450"/>
      <c r="BB53" s="450"/>
      <c r="BC53" s="451">
        <f>SUM(BC43:BF52)</f>
        <v>0</v>
      </c>
      <c r="BD53" s="451"/>
      <c r="BE53" s="451"/>
      <c r="BF53" s="451"/>
    </row>
    <row r="54" spans="1:58" s="32" customFormat="1" ht="42.6" customHeight="1" x14ac:dyDescent="0.25">
      <c r="A54" s="297" t="s">
        <v>278</v>
      </c>
      <c r="B54" s="401" t="s">
        <v>274</v>
      </c>
      <c r="C54" s="401"/>
      <c r="D54" s="401"/>
      <c r="E54" s="401"/>
      <c r="F54" s="401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01"/>
      <c r="V54" s="401"/>
      <c r="W54" s="401"/>
      <c r="X54" s="401"/>
      <c r="Y54" s="401"/>
      <c r="Z54" s="401"/>
      <c r="AA54" s="401"/>
      <c r="AB54" s="401"/>
      <c r="AC54" s="401"/>
      <c r="AD54" s="401"/>
      <c r="AE54" s="401"/>
      <c r="AF54" s="401"/>
      <c r="AG54" s="401"/>
      <c r="AH54" s="401"/>
      <c r="AI54" s="401"/>
      <c r="AJ54" s="401"/>
      <c r="AK54" s="401"/>
      <c r="AL54" s="401"/>
      <c r="AM54" s="401"/>
      <c r="AN54" s="401"/>
      <c r="AO54" s="401"/>
      <c r="AP54" s="401"/>
      <c r="AQ54" s="401"/>
      <c r="AR54" s="401"/>
      <c r="AS54" s="401"/>
      <c r="AT54" s="401"/>
      <c r="AU54" s="401"/>
      <c r="AV54" s="401"/>
      <c r="AW54" s="401"/>
      <c r="AX54" s="401"/>
      <c r="AY54" s="401"/>
      <c r="AZ54" s="401"/>
      <c r="BA54" s="401"/>
      <c r="BB54" s="401"/>
      <c r="BC54" s="401"/>
      <c r="BD54" s="401"/>
      <c r="BE54" s="401"/>
      <c r="BF54" s="401"/>
    </row>
    <row r="55" spans="1:58" s="32" customFormat="1" ht="42.6" customHeight="1" x14ac:dyDescent="0.25">
      <c r="A55" s="297" t="s">
        <v>279</v>
      </c>
      <c r="B55" s="401" t="s">
        <v>530</v>
      </c>
      <c r="C55" s="401"/>
      <c r="D55" s="401"/>
      <c r="E55" s="401"/>
      <c r="F55" s="401"/>
      <c r="G55" s="401"/>
      <c r="H55" s="401"/>
      <c r="I55" s="401"/>
      <c r="J55" s="401"/>
      <c r="K55" s="401"/>
      <c r="L55" s="401"/>
      <c r="M55" s="401"/>
      <c r="N55" s="401"/>
      <c r="O55" s="401"/>
      <c r="P55" s="401"/>
      <c r="Q55" s="401"/>
      <c r="R55" s="401"/>
      <c r="S55" s="401"/>
      <c r="T55" s="401"/>
      <c r="U55" s="401"/>
      <c r="V55" s="401"/>
      <c r="W55" s="401"/>
      <c r="X55" s="401"/>
      <c r="Y55" s="401"/>
      <c r="Z55" s="401"/>
      <c r="AA55" s="401"/>
      <c r="AB55" s="401"/>
      <c r="AC55" s="401"/>
      <c r="AD55" s="401"/>
      <c r="AE55" s="401"/>
      <c r="AF55" s="401"/>
      <c r="AG55" s="401"/>
      <c r="AH55" s="401"/>
      <c r="AI55" s="401"/>
      <c r="AJ55" s="401"/>
      <c r="AK55" s="401"/>
      <c r="AL55" s="401"/>
      <c r="AM55" s="401"/>
      <c r="AN55" s="401"/>
      <c r="AO55" s="401"/>
      <c r="AP55" s="401"/>
      <c r="AQ55" s="401"/>
      <c r="AR55" s="401"/>
      <c r="AS55" s="401"/>
      <c r="AT55" s="401"/>
      <c r="AU55" s="401"/>
      <c r="AV55" s="401"/>
      <c r="AW55" s="401"/>
      <c r="AX55" s="401"/>
      <c r="AY55" s="401"/>
      <c r="AZ55" s="401"/>
      <c r="BA55" s="401"/>
      <c r="BB55" s="401"/>
      <c r="BC55" s="401"/>
      <c r="BD55" s="401"/>
      <c r="BE55" s="401"/>
      <c r="BF55" s="401"/>
    </row>
    <row r="56" spans="1:58" s="32" customFormat="1" ht="42.6" customHeight="1" x14ac:dyDescent="0.25">
      <c r="A56" s="297" t="s">
        <v>280</v>
      </c>
      <c r="B56" s="401" t="s">
        <v>937</v>
      </c>
      <c r="C56" s="401"/>
      <c r="D56" s="401"/>
      <c r="E56" s="401"/>
      <c r="F56" s="401"/>
      <c r="G56" s="401"/>
      <c r="H56" s="401"/>
      <c r="I56" s="401"/>
      <c r="J56" s="401"/>
      <c r="K56" s="401"/>
      <c r="L56" s="401"/>
      <c r="M56" s="401"/>
      <c r="N56" s="401"/>
      <c r="O56" s="401"/>
      <c r="P56" s="401"/>
      <c r="Q56" s="401"/>
      <c r="R56" s="401"/>
      <c r="S56" s="401"/>
      <c r="T56" s="401"/>
      <c r="U56" s="401"/>
      <c r="V56" s="401"/>
      <c r="W56" s="401"/>
      <c r="X56" s="401"/>
      <c r="Y56" s="401"/>
      <c r="Z56" s="401"/>
      <c r="AA56" s="401"/>
      <c r="AB56" s="401"/>
      <c r="AC56" s="401"/>
      <c r="AD56" s="401"/>
      <c r="AE56" s="401"/>
      <c r="AF56" s="401"/>
      <c r="AG56" s="401"/>
      <c r="AH56" s="401"/>
      <c r="AI56" s="401"/>
      <c r="AJ56" s="401"/>
      <c r="AK56" s="401"/>
      <c r="AL56" s="401"/>
      <c r="AM56" s="401"/>
      <c r="AN56" s="401"/>
      <c r="AO56" s="401"/>
      <c r="AP56" s="401"/>
      <c r="AQ56" s="401"/>
      <c r="AR56" s="401"/>
      <c r="AS56" s="401"/>
      <c r="AT56" s="401"/>
      <c r="AU56" s="401"/>
      <c r="AV56" s="401"/>
      <c r="AW56" s="401"/>
      <c r="AX56" s="401"/>
      <c r="AY56" s="401"/>
      <c r="AZ56" s="401"/>
      <c r="BA56" s="401"/>
      <c r="BB56" s="401"/>
      <c r="BC56" s="401"/>
      <c r="BD56" s="401"/>
      <c r="BE56" s="401"/>
      <c r="BF56" s="401"/>
    </row>
    <row r="57" spans="1:58" ht="64.2" customHeight="1" x14ac:dyDescent="0.3"/>
    <row r="58" spans="1:58" s="48" customFormat="1" ht="46.2" customHeight="1" x14ac:dyDescent="0.4">
      <c r="B58" s="525" t="s">
        <v>536</v>
      </c>
      <c r="C58" s="525"/>
      <c r="D58" s="525"/>
      <c r="E58" s="525"/>
      <c r="F58" s="525"/>
      <c r="G58" s="525"/>
      <c r="H58" s="525"/>
      <c r="I58" s="525"/>
      <c r="J58" s="525"/>
      <c r="K58" s="525"/>
      <c r="L58" s="525"/>
      <c r="M58" s="525"/>
      <c r="N58" s="525"/>
      <c r="O58" s="525"/>
      <c r="P58" s="525"/>
      <c r="Q58" s="525"/>
      <c r="R58" s="525"/>
      <c r="S58" s="525"/>
      <c r="T58" s="525"/>
      <c r="U58" s="525"/>
      <c r="V58" s="525"/>
      <c r="W58" s="525"/>
      <c r="X58" s="525"/>
      <c r="Y58" s="525"/>
      <c r="Z58" s="525"/>
      <c r="AA58" s="525"/>
      <c r="AB58" s="525"/>
      <c r="AC58" s="525"/>
      <c r="AD58" s="525"/>
      <c r="AE58" s="525"/>
      <c r="AF58" s="525"/>
      <c r="AG58" s="525"/>
      <c r="AH58" s="525"/>
      <c r="AI58" s="525"/>
      <c r="AJ58" s="525"/>
      <c r="AK58" s="525"/>
      <c r="AL58" s="525"/>
      <c r="AM58" s="525"/>
      <c r="AN58" s="525"/>
      <c r="AO58" s="525"/>
      <c r="AP58" s="525"/>
      <c r="AQ58" s="525"/>
      <c r="AR58" s="525"/>
      <c r="AS58" s="525"/>
      <c r="AT58" s="525"/>
      <c r="AU58" s="525"/>
      <c r="AV58" s="525"/>
      <c r="AW58" s="525"/>
      <c r="AX58" s="525"/>
      <c r="AY58" s="525"/>
      <c r="AZ58" s="525"/>
      <c r="BA58" s="525"/>
      <c r="BB58" s="525"/>
      <c r="BC58" s="525"/>
      <c r="BD58" s="525"/>
      <c r="BE58" s="525"/>
      <c r="BF58" s="525"/>
    </row>
    <row r="59" spans="1:58" s="48" customFormat="1" ht="22.8" x14ac:dyDescent="0.4">
      <c r="B59" s="525"/>
      <c r="C59" s="525"/>
      <c r="D59" s="525"/>
      <c r="E59" s="525"/>
      <c r="F59" s="525"/>
      <c r="G59" s="525"/>
      <c r="H59" s="525"/>
      <c r="I59" s="525"/>
      <c r="J59" s="525"/>
      <c r="K59" s="525"/>
      <c r="L59" s="525"/>
      <c r="M59" s="525"/>
      <c r="N59" s="525"/>
      <c r="O59" s="525"/>
      <c r="P59" s="525"/>
      <c r="Q59" s="525"/>
      <c r="R59" s="525"/>
      <c r="S59" s="525"/>
      <c r="T59" s="525"/>
      <c r="U59" s="525"/>
      <c r="V59" s="525"/>
      <c r="W59" s="525"/>
      <c r="X59" s="525"/>
      <c r="Y59" s="525"/>
      <c r="Z59" s="525"/>
      <c r="AA59" s="525"/>
      <c r="AB59" s="525"/>
      <c r="AC59" s="525"/>
      <c r="AD59" s="525"/>
      <c r="AE59" s="525"/>
      <c r="AF59" s="525"/>
      <c r="AG59" s="525"/>
      <c r="AH59" s="525"/>
      <c r="AI59" s="525"/>
      <c r="AJ59" s="525"/>
      <c r="AK59" s="525"/>
      <c r="AL59" s="525"/>
      <c r="AM59" s="525"/>
      <c r="AN59" s="525"/>
      <c r="AO59" s="525"/>
      <c r="AP59" s="525"/>
      <c r="AQ59" s="525"/>
      <c r="AR59" s="525"/>
      <c r="AS59" s="525"/>
      <c r="AT59" s="525"/>
      <c r="AU59" s="525"/>
      <c r="AV59" s="525"/>
      <c r="AW59" s="525"/>
      <c r="AX59" s="525"/>
      <c r="AY59" s="525"/>
      <c r="AZ59" s="525"/>
      <c r="BA59" s="525"/>
      <c r="BB59" s="525"/>
      <c r="BC59" s="525"/>
      <c r="BD59" s="525"/>
      <c r="BE59" s="525"/>
      <c r="BF59" s="525"/>
    </row>
    <row r="60" spans="1:58" s="257" customFormat="1" ht="60" customHeight="1" x14ac:dyDescent="0.3">
      <c r="B60" s="484" t="s">
        <v>8</v>
      </c>
      <c r="C60" s="484"/>
      <c r="D60" s="484"/>
      <c r="E60" s="473" t="s">
        <v>312</v>
      </c>
      <c r="F60" s="473"/>
      <c r="G60" s="473"/>
      <c r="H60" s="473"/>
      <c r="I60" s="473"/>
      <c r="J60" s="473"/>
      <c r="K60" s="473"/>
      <c r="L60" s="473"/>
      <c r="M60" s="473"/>
      <c r="N60" s="473"/>
      <c r="O60" s="473" t="s">
        <v>139</v>
      </c>
      <c r="P60" s="473"/>
      <c r="Q60" s="473"/>
      <c r="R60" s="473"/>
      <c r="S60" s="473"/>
      <c r="T60" s="473" t="s">
        <v>140</v>
      </c>
      <c r="U60" s="473"/>
      <c r="V60" s="473"/>
      <c r="W60" s="473"/>
      <c r="X60" s="473"/>
      <c r="Y60" s="470" t="s">
        <v>7</v>
      </c>
      <c r="Z60" s="471"/>
      <c r="AA60" s="472"/>
      <c r="AB60" s="426" t="s">
        <v>252</v>
      </c>
      <c r="AC60" s="429"/>
      <c r="AD60" s="429"/>
      <c r="AE60" s="430"/>
      <c r="AF60" s="426" t="s">
        <v>327</v>
      </c>
      <c r="AG60" s="427"/>
      <c r="AH60" s="427"/>
      <c r="AI60" s="427"/>
      <c r="AJ60" s="428"/>
      <c r="AL60" s="426" t="s">
        <v>138</v>
      </c>
      <c r="AM60" s="453"/>
      <c r="AN60" s="453"/>
      <c r="AO60" s="453"/>
      <c r="AP60" s="453"/>
      <c r="AQ60" s="454"/>
      <c r="AR60" s="426" t="s">
        <v>310</v>
      </c>
      <c r="AS60" s="429"/>
      <c r="AT60" s="429"/>
      <c r="AU60" s="429"/>
      <c r="AV60" s="429"/>
      <c r="AW60" s="429"/>
      <c r="AX60" s="429"/>
      <c r="AY60" s="429"/>
      <c r="AZ60" s="429"/>
      <c r="BA60" s="430"/>
      <c r="BB60" s="426" t="s">
        <v>328</v>
      </c>
      <c r="BC60" s="427"/>
      <c r="BD60" s="427"/>
      <c r="BE60" s="427"/>
      <c r="BF60" s="428"/>
    </row>
    <row r="61" spans="1:58" ht="33.6" customHeight="1" x14ac:dyDescent="0.3">
      <c r="B61" s="465" t="s">
        <v>229</v>
      </c>
      <c r="C61" s="465"/>
      <c r="D61" s="465"/>
      <c r="E61" s="449"/>
      <c r="F61" s="449"/>
      <c r="G61" s="449"/>
      <c r="H61" s="449"/>
      <c r="I61" s="449"/>
      <c r="J61" s="449"/>
      <c r="K61" s="449"/>
      <c r="L61" s="449"/>
      <c r="M61" s="449"/>
      <c r="N61" s="449"/>
      <c r="O61" s="449"/>
      <c r="P61" s="449"/>
      <c r="Q61" s="449"/>
      <c r="R61" s="449"/>
      <c r="S61" s="449"/>
      <c r="T61" s="449"/>
      <c r="U61" s="449"/>
      <c r="V61" s="449"/>
      <c r="W61" s="449"/>
      <c r="X61" s="449"/>
      <c r="Y61" s="440"/>
      <c r="Z61" s="441"/>
      <c r="AA61" s="442"/>
      <c r="AB61" s="446"/>
      <c r="AC61" s="447"/>
      <c r="AD61" s="447"/>
      <c r="AE61" s="448"/>
      <c r="AF61" s="437"/>
      <c r="AG61" s="438"/>
      <c r="AH61" s="438"/>
      <c r="AI61" s="438"/>
      <c r="AJ61" s="439"/>
      <c r="AK61" s="194"/>
      <c r="AL61" s="437"/>
      <c r="AM61" s="438"/>
      <c r="AN61" s="438"/>
      <c r="AO61" s="438"/>
      <c r="AP61" s="438"/>
      <c r="AQ61" s="439"/>
      <c r="AR61" s="389"/>
      <c r="AS61" s="390"/>
      <c r="AT61" s="390"/>
      <c r="AU61" s="390"/>
      <c r="AV61" s="390"/>
      <c r="AW61" s="390"/>
      <c r="AX61" s="390"/>
      <c r="AY61" s="390"/>
      <c r="AZ61" s="390"/>
      <c r="BA61" s="391"/>
      <c r="BB61" s="398"/>
      <c r="BC61" s="399"/>
      <c r="BD61" s="399"/>
      <c r="BE61" s="399"/>
      <c r="BF61" s="400"/>
    </row>
    <row r="62" spans="1:58" ht="33.6" customHeight="1" x14ac:dyDescent="0.3">
      <c r="B62" s="465" t="s">
        <v>230</v>
      </c>
      <c r="C62" s="465"/>
      <c r="D62" s="465"/>
      <c r="E62" s="449"/>
      <c r="F62" s="449"/>
      <c r="G62" s="449"/>
      <c r="H62" s="449"/>
      <c r="I62" s="449"/>
      <c r="J62" s="449"/>
      <c r="K62" s="449"/>
      <c r="L62" s="449"/>
      <c r="M62" s="449"/>
      <c r="N62" s="449"/>
      <c r="O62" s="449"/>
      <c r="P62" s="449"/>
      <c r="Q62" s="449"/>
      <c r="R62" s="449"/>
      <c r="S62" s="449"/>
      <c r="T62" s="449"/>
      <c r="U62" s="449"/>
      <c r="V62" s="449"/>
      <c r="W62" s="449"/>
      <c r="X62" s="449"/>
      <c r="Y62" s="440"/>
      <c r="Z62" s="441"/>
      <c r="AA62" s="442"/>
      <c r="AB62" s="446"/>
      <c r="AC62" s="447"/>
      <c r="AD62" s="447"/>
      <c r="AE62" s="448"/>
      <c r="AF62" s="437"/>
      <c r="AG62" s="438"/>
      <c r="AH62" s="438"/>
      <c r="AI62" s="438"/>
      <c r="AJ62" s="439"/>
      <c r="AK62" s="194"/>
      <c r="AL62" s="437"/>
      <c r="AM62" s="438"/>
      <c r="AN62" s="438"/>
      <c r="AO62" s="438"/>
      <c r="AP62" s="438"/>
      <c r="AQ62" s="439"/>
      <c r="AR62" s="389"/>
      <c r="AS62" s="390"/>
      <c r="AT62" s="390"/>
      <c r="AU62" s="390"/>
      <c r="AV62" s="390"/>
      <c r="AW62" s="390"/>
      <c r="AX62" s="390"/>
      <c r="AY62" s="390"/>
      <c r="AZ62" s="390"/>
      <c r="BA62" s="391"/>
      <c r="BB62" s="398"/>
      <c r="BC62" s="399"/>
      <c r="BD62" s="399"/>
      <c r="BE62" s="399"/>
      <c r="BF62" s="400"/>
    </row>
    <row r="63" spans="1:58" ht="33.6" customHeight="1" x14ac:dyDescent="0.3">
      <c r="B63" s="465" t="s">
        <v>231</v>
      </c>
      <c r="C63" s="465"/>
      <c r="D63" s="465"/>
      <c r="E63" s="449"/>
      <c r="F63" s="449"/>
      <c r="G63" s="449"/>
      <c r="H63" s="449"/>
      <c r="I63" s="449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49"/>
      <c r="U63" s="449"/>
      <c r="V63" s="449"/>
      <c r="W63" s="449"/>
      <c r="X63" s="449"/>
      <c r="Y63" s="440"/>
      <c r="Z63" s="441"/>
      <c r="AA63" s="442"/>
      <c r="AB63" s="446"/>
      <c r="AC63" s="447"/>
      <c r="AD63" s="447"/>
      <c r="AE63" s="448"/>
      <c r="AF63" s="437"/>
      <c r="AG63" s="438"/>
      <c r="AH63" s="438"/>
      <c r="AI63" s="438"/>
      <c r="AJ63" s="439"/>
      <c r="AK63" s="194"/>
      <c r="AL63" s="437"/>
      <c r="AM63" s="438"/>
      <c r="AN63" s="438"/>
      <c r="AO63" s="438"/>
      <c r="AP63" s="438"/>
      <c r="AQ63" s="439"/>
      <c r="AR63" s="389"/>
      <c r="AS63" s="390"/>
      <c r="AT63" s="390"/>
      <c r="AU63" s="390"/>
      <c r="AV63" s="390"/>
      <c r="AW63" s="390"/>
      <c r="AX63" s="390"/>
      <c r="AY63" s="390"/>
      <c r="AZ63" s="390"/>
      <c r="BA63" s="391"/>
      <c r="BB63" s="398"/>
      <c r="BC63" s="399"/>
      <c r="BD63" s="399"/>
      <c r="BE63" s="399"/>
      <c r="BF63" s="400"/>
    </row>
    <row r="64" spans="1:58" ht="33.6" customHeight="1" x14ac:dyDescent="0.3">
      <c r="B64" s="465" t="s">
        <v>232</v>
      </c>
      <c r="C64" s="465"/>
      <c r="D64" s="465"/>
      <c r="E64" s="449"/>
      <c r="F64" s="449"/>
      <c r="G64" s="449"/>
      <c r="H64" s="449"/>
      <c r="I64" s="449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49"/>
      <c r="U64" s="449"/>
      <c r="V64" s="449"/>
      <c r="W64" s="449"/>
      <c r="X64" s="449"/>
      <c r="Y64" s="440"/>
      <c r="Z64" s="441"/>
      <c r="AA64" s="442"/>
      <c r="AB64" s="446"/>
      <c r="AC64" s="447"/>
      <c r="AD64" s="447"/>
      <c r="AE64" s="448"/>
      <c r="AF64" s="437"/>
      <c r="AG64" s="438"/>
      <c r="AH64" s="438"/>
      <c r="AI64" s="438"/>
      <c r="AJ64" s="439"/>
      <c r="AK64" s="194"/>
      <c r="AL64" s="437"/>
      <c r="AM64" s="438"/>
      <c r="AN64" s="438"/>
      <c r="AO64" s="438"/>
      <c r="AP64" s="438"/>
      <c r="AQ64" s="439"/>
      <c r="AR64" s="389"/>
      <c r="AS64" s="390"/>
      <c r="AT64" s="390"/>
      <c r="AU64" s="390"/>
      <c r="AV64" s="390"/>
      <c r="AW64" s="390"/>
      <c r="AX64" s="390"/>
      <c r="AY64" s="390"/>
      <c r="AZ64" s="390"/>
      <c r="BA64" s="391"/>
      <c r="BB64" s="398"/>
      <c r="BC64" s="399"/>
      <c r="BD64" s="399"/>
      <c r="BE64" s="399"/>
      <c r="BF64" s="400"/>
    </row>
    <row r="65" spans="1:58" ht="33.6" customHeight="1" x14ac:dyDescent="0.3">
      <c r="B65" s="465" t="s">
        <v>233</v>
      </c>
      <c r="C65" s="465"/>
      <c r="D65" s="465"/>
      <c r="E65" s="449"/>
      <c r="F65" s="449"/>
      <c r="G65" s="449"/>
      <c r="H65" s="449"/>
      <c r="I65" s="449"/>
      <c r="J65" s="449"/>
      <c r="K65" s="449"/>
      <c r="L65" s="449"/>
      <c r="M65" s="449"/>
      <c r="N65" s="449"/>
      <c r="O65" s="449"/>
      <c r="P65" s="449"/>
      <c r="Q65" s="449"/>
      <c r="R65" s="449"/>
      <c r="S65" s="449"/>
      <c r="T65" s="449"/>
      <c r="U65" s="449"/>
      <c r="V65" s="449"/>
      <c r="W65" s="449"/>
      <c r="X65" s="449"/>
      <c r="Y65" s="440"/>
      <c r="Z65" s="441"/>
      <c r="AA65" s="442"/>
      <c r="AB65" s="446"/>
      <c r="AC65" s="447"/>
      <c r="AD65" s="447"/>
      <c r="AE65" s="448"/>
      <c r="AF65" s="437"/>
      <c r="AG65" s="438"/>
      <c r="AH65" s="438"/>
      <c r="AI65" s="438"/>
      <c r="AJ65" s="439"/>
      <c r="AK65" s="194"/>
      <c r="AL65" s="437"/>
      <c r="AM65" s="438"/>
      <c r="AN65" s="438"/>
      <c r="AO65" s="438"/>
      <c r="AP65" s="438"/>
      <c r="AQ65" s="439"/>
      <c r="AR65" s="389"/>
      <c r="AS65" s="390"/>
      <c r="AT65" s="390"/>
      <c r="AU65" s="390"/>
      <c r="AV65" s="390"/>
      <c r="AW65" s="390"/>
      <c r="AX65" s="390"/>
      <c r="AY65" s="390"/>
      <c r="AZ65" s="390"/>
      <c r="BA65" s="391"/>
      <c r="BB65" s="398"/>
      <c r="BC65" s="399"/>
      <c r="BD65" s="399"/>
      <c r="BE65" s="399"/>
      <c r="BF65" s="400"/>
    </row>
    <row r="66" spans="1:58" ht="33.6" customHeight="1" x14ac:dyDescent="0.3">
      <c r="B66" s="465" t="s">
        <v>234</v>
      </c>
      <c r="C66" s="465"/>
      <c r="D66" s="465"/>
      <c r="E66" s="449"/>
      <c r="F66" s="449"/>
      <c r="G66" s="449"/>
      <c r="H66" s="449"/>
      <c r="I66" s="449"/>
      <c r="J66" s="449"/>
      <c r="K66" s="449"/>
      <c r="L66" s="449"/>
      <c r="M66" s="449"/>
      <c r="N66" s="449"/>
      <c r="O66" s="449"/>
      <c r="P66" s="449"/>
      <c r="Q66" s="449"/>
      <c r="R66" s="449"/>
      <c r="S66" s="449"/>
      <c r="T66" s="449"/>
      <c r="U66" s="449"/>
      <c r="V66" s="449"/>
      <c r="W66" s="449"/>
      <c r="X66" s="449"/>
      <c r="Y66" s="440"/>
      <c r="Z66" s="441"/>
      <c r="AA66" s="442"/>
      <c r="AB66" s="446"/>
      <c r="AC66" s="447"/>
      <c r="AD66" s="447"/>
      <c r="AE66" s="448"/>
      <c r="AF66" s="437"/>
      <c r="AG66" s="438"/>
      <c r="AH66" s="438"/>
      <c r="AI66" s="438"/>
      <c r="AJ66" s="439"/>
      <c r="AK66" s="194"/>
      <c r="AL66" s="437"/>
      <c r="AM66" s="438"/>
      <c r="AN66" s="438"/>
      <c r="AO66" s="438"/>
      <c r="AP66" s="438"/>
      <c r="AQ66" s="439"/>
      <c r="AR66" s="389"/>
      <c r="AS66" s="390"/>
      <c r="AT66" s="390"/>
      <c r="AU66" s="390"/>
      <c r="AV66" s="390"/>
      <c r="AW66" s="390"/>
      <c r="AX66" s="390"/>
      <c r="AY66" s="390"/>
      <c r="AZ66" s="390"/>
      <c r="BA66" s="391"/>
      <c r="BB66" s="398"/>
      <c r="BC66" s="399"/>
      <c r="BD66" s="399"/>
      <c r="BE66" s="399"/>
      <c r="BF66" s="400"/>
    </row>
    <row r="67" spans="1:58" ht="33.6" customHeight="1" x14ac:dyDescent="0.3">
      <c r="B67" s="465" t="s">
        <v>235</v>
      </c>
      <c r="C67" s="465"/>
      <c r="D67" s="465"/>
      <c r="E67" s="449"/>
      <c r="F67" s="449"/>
      <c r="G67" s="449"/>
      <c r="H67" s="449"/>
      <c r="I67" s="449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49"/>
      <c r="U67" s="449"/>
      <c r="V67" s="449"/>
      <c r="W67" s="449"/>
      <c r="X67" s="449"/>
      <c r="Y67" s="440"/>
      <c r="Z67" s="441"/>
      <c r="AA67" s="442"/>
      <c r="AB67" s="446"/>
      <c r="AC67" s="447"/>
      <c r="AD67" s="447"/>
      <c r="AE67" s="448"/>
      <c r="AF67" s="437"/>
      <c r="AG67" s="438"/>
      <c r="AH67" s="438"/>
      <c r="AI67" s="438"/>
      <c r="AJ67" s="439"/>
      <c r="AK67" s="194"/>
      <c r="AL67" s="437"/>
      <c r="AM67" s="438"/>
      <c r="AN67" s="438"/>
      <c r="AO67" s="438"/>
      <c r="AP67" s="438"/>
      <c r="AQ67" s="439"/>
      <c r="AR67" s="389"/>
      <c r="AS67" s="390"/>
      <c r="AT67" s="390"/>
      <c r="AU67" s="390"/>
      <c r="AV67" s="390"/>
      <c r="AW67" s="390"/>
      <c r="AX67" s="390"/>
      <c r="AY67" s="390"/>
      <c r="AZ67" s="390"/>
      <c r="BA67" s="391"/>
      <c r="BB67" s="398"/>
      <c r="BC67" s="399"/>
      <c r="BD67" s="399"/>
      <c r="BE67" s="399"/>
      <c r="BF67" s="400"/>
    </row>
    <row r="68" spans="1:58" ht="33.6" customHeight="1" x14ac:dyDescent="0.3">
      <c r="B68" s="465" t="s">
        <v>236</v>
      </c>
      <c r="C68" s="465"/>
      <c r="D68" s="465"/>
      <c r="E68" s="449"/>
      <c r="F68" s="449"/>
      <c r="G68" s="449"/>
      <c r="H68" s="449"/>
      <c r="I68" s="449"/>
      <c r="J68" s="449"/>
      <c r="K68" s="449"/>
      <c r="L68" s="449"/>
      <c r="M68" s="449"/>
      <c r="N68" s="449"/>
      <c r="O68" s="449"/>
      <c r="P68" s="449"/>
      <c r="Q68" s="449"/>
      <c r="R68" s="449"/>
      <c r="S68" s="449"/>
      <c r="T68" s="449"/>
      <c r="U68" s="449"/>
      <c r="V68" s="449"/>
      <c r="W68" s="449"/>
      <c r="X68" s="449"/>
      <c r="Y68" s="440"/>
      <c r="Z68" s="441"/>
      <c r="AA68" s="442"/>
      <c r="AB68" s="446"/>
      <c r="AC68" s="447"/>
      <c r="AD68" s="447"/>
      <c r="AE68" s="448"/>
      <c r="AF68" s="437"/>
      <c r="AG68" s="438"/>
      <c r="AH68" s="438"/>
      <c r="AI68" s="438"/>
      <c r="AJ68" s="439"/>
      <c r="AK68" s="194"/>
      <c r="AL68" s="437"/>
      <c r="AM68" s="438"/>
      <c r="AN68" s="438"/>
      <c r="AO68" s="438"/>
      <c r="AP68" s="438"/>
      <c r="AQ68" s="439"/>
      <c r="AR68" s="389"/>
      <c r="AS68" s="390"/>
      <c r="AT68" s="390"/>
      <c r="AU68" s="390"/>
      <c r="AV68" s="390"/>
      <c r="AW68" s="390"/>
      <c r="AX68" s="390"/>
      <c r="AY68" s="390"/>
      <c r="AZ68" s="390"/>
      <c r="BA68" s="391"/>
      <c r="BB68" s="398"/>
      <c r="BC68" s="399"/>
      <c r="BD68" s="399"/>
      <c r="BE68" s="399"/>
      <c r="BF68" s="400"/>
    </row>
    <row r="69" spans="1:58" ht="33.6" customHeight="1" x14ac:dyDescent="0.3">
      <c r="B69" s="465" t="s">
        <v>237</v>
      </c>
      <c r="C69" s="465"/>
      <c r="D69" s="465"/>
      <c r="E69" s="449"/>
      <c r="F69" s="449"/>
      <c r="G69" s="449"/>
      <c r="H69" s="449"/>
      <c r="I69" s="449"/>
      <c r="J69" s="449"/>
      <c r="K69" s="449"/>
      <c r="L69" s="449"/>
      <c r="M69" s="449"/>
      <c r="N69" s="449"/>
      <c r="O69" s="449"/>
      <c r="P69" s="449"/>
      <c r="Q69" s="449"/>
      <c r="R69" s="449"/>
      <c r="S69" s="449"/>
      <c r="T69" s="449"/>
      <c r="U69" s="449"/>
      <c r="V69" s="449"/>
      <c r="W69" s="449"/>
      <c r="X69" s="449"/>
      <c r="Y69" s="440"/>
      <c r="Z69" s="441"/>
      <c r="AA69" s="442"/>
      <c r="AB69" s="446"/>
      <c r="AC69" s="447"/>
      <c r="AD69" s="447"/>
      <c r="AE69" s="448"/>
      <c r="AF69" s="437"/>
      <c r="AG69" s="438"/>
      <c r="AH69" s="438"/>
      <c r="AI69" s="438"/>
      <c r="AJ69" s="439"/>
      <c r="AK69" s="194"/>
      <c r="AL69" s="437"/>
      <c r="AM69" s="438"/>
      <c r="AN69" s="438"/>
      <c r="AO69" s="438"/>
      <c r="AP69" s="438"/>
      <c r="AQ69" s="439"/>
      <c r="AR69" s="389"/>
      <c r="AS69" s="390"/>
      <c r="AT69" s="390"/>
      <c r="AU69" s="390"/>
      <c r="AV69" s="390"/>
      <c r="AW69" s="390"/>
      <c r="AX69" s="390"/>
      <c r="AY69" s="390"/>
      <c r="AZ69" s="390"/>
      <c r="BA69" s="391"/>
      <c r="BB69" s="398"/>
      <c r="BC69" s="399"/>
      <c r="BD69" s="399"/>
      <c r="BE69" s="399"/>
      <c r="BF69" s="400"/>
    </row>
    <row r="70" spans="1:58" ht="33.6" customHeight="1" x14ac:dyDescent="0.3">
      <c r="B70" s="465" t="s">
        <v>238</v>
      </c>
      <c r="C70" s="465"/>
      <c r="D70" s="465"/>
      <c r="E70" s="449"/>
      <c r="F70" s="449"/>
      <c r="G70" s="449"/>
      <c r="H70" s="449"/>
      <c r="I70" s="449"/>
      <c r="J70" s="449"/>
      <c r="K70" s="449"/>
      <c r="L70" s="449"/>
      <c r="M70" s="449"/>
      <c r="N70" s="449"/>
      <c r="O70" s="449"/>
      <c r="P70" s="449"/>
      <c r="Q70" s="449"/>
      <c r="R70" s="449"/>
      <c r="S70" s="449"/>
      <c r="T70" s="449"/>
      <c r="U70" s="449"/>
      <c r="V70" s="449"/>
      <c r="W70" s="449"/>
      <c r="X70" s="449"/>
      <c r="Y70" s="440"/>
      <c r="Z70" s="441"/>
      <c r="AA70" s="442"/>
      <c r="AB70" s="446"/>
      <c r="AC70" s="447"/>
      <c r="AD70" s="447"/>
      <c r="AE70" s="448"/>
      <c r="AF70" s="437"/>
      <c r="AG70" s="438"/>
      <c r="AH70" s="438"/>
      <c r="AI70" s="438"/>
      <c r="AJ70" s="439"/>
      <c r="AK70" s="194"/>
      <c r="AL70" s="437"/>
      <c r="AM70" s="438"/>
      <c r="AN70" s="438"/>
      <c r="AO70" s="438"/>
      <c r="AP70" s="438"/>
      <c r="AQ70" s="439"/>
      <c r="AR70" s="389"/>
      <c r="AS70" s="390"/>
      <c r="AT70" s="390"/>
      <c r="AU70" s="390"/>
      <c r="AV70" s="390"/>
      <c r="AW70" s="390"/>
      <c r="AX70" s="390"/>
      <c r="AY70" s="390"/>
      <c r="AZ70" s="390"/>
      <c r="BA70" s="391"/>
      <c r="BB70" s="398"/>
      <c r="BC70" s="399"/>
      <c r="BD70" s="399"/>
      <c r="BE70" s="399"/>
      <c r="BF70" s="400"/>
    </row>
    <row r="71" spans="1:58" ht="40.200000000000003" customHeight="1" x14ac:dyDescent="0.4">
      <c r="B71" s="461" t="s">
        <v>6</v>
      </c>
      <c r="C71" s="462"/>
      <c r="D71" s="462"/>
      <c r="E71" s="462"/>
      <c r="F71" s="462"/>
      <c r="G71" s="462"/>
      <c r="H71" s="462"/>
      <c r="I71" s="462"/>
      <c r="J71" s="462"/>
      <c r="K71" s="462"/>
      <c r="L71" s="462"/>
      <c r="M71" s="462"/>
      <c r="N71" s="462"/>
      <c r="O71" s="462"/>
      <c r="P71" s="432"/>
      <c r="Q71" s="432"/>
      <c r="R71" s="432"/>
      <c r="S71" s="432"/>
      <c r="T71" s="432"/>
      <c r="U71" s="432"/>
      <c r="V71" s="432"/>
      <c r="W71" s="432"/>
      <c r="X71" s="433"/>
      <c r="Y71" s="458">
        <f>SUM(Y61:AA70)</f>
        <v>0</v>
      </c>
      <c r="Z71" s="459"/>
      <c r="AA71" s="460"/>
      <c r="AB71" s="443"/>
      <c r="AC71" s="444"/>
      <c r="AD71" s="444"/>
      <c r="AE71" s="445"/>
      <c r="AF71" s="443"/>
      <c r="AG71" s="463"/>
      <c r="AH71" s="463"/>
      <c r="AI71" s="463"/>
      <c r="AJ71" s="464"/>
      <c r="AK71" s="49"/>
      <c r="AL71" s="443"/>
      <c r="AM71" s="456"/>
      <c r="AN71" s="456"/>
      <c r="AO71" s="456"/>
      <c r="AP71" s="456"/>
      <c r="AQ71" s="457"/>
      <c r="AR71" s="434"/>
      <c r="AS71" s="435"/>
      <c r="AT71" s="435"/>
      <c r="AU71" s="435"/>
      <c r="AV71" s="435"/>
      <c r="AW71" s="435"/>
      <c r="AX71" s="435"/>
      <c r="AY71" s="435"/>
      <c r="AZ71" s="435"/>
      <c r="BA71" s="436"/>
      <c r="BB71" s="431"/>
      <c r="BC71" s="432"/>
      <c r="BD71" s="432"/>
      <c r="BE71" s="432"/>
      <c r="BF71" s="433"/>
    </row>
    <row r="72" spans="1:58" s="254" customFormat="1" ht="33.6" customHeight="1" x14ac:dyDescent="0.25">
      <c r="A72" s="297" t="s">
        <v>278</v>
      </c>
      <c r="B72" s="401" t="s">
        <v>313</v>
      </c>
      <c r="C72" s="401"/>
      <c r="D72" s="401"/>
      <c r="E72" s="401"/>
      <c r="F72" s="401"/>
      <c r="G72" s="401"/>
      <c r="H72" s="401"/>
      <c r="I72" s="401"/>
      <c r="J72" s="401"/>
      <c r="K72" s="401"/>
      <c r="L72" s="401"/>
      <c r="M72" s="401"/>
      <c r="N72" s="401"/>
      <c r="O72" s="401"/>
      <c r="P72" s="401"/>
      <c r="Q72" s="401"/>
      <c r="R72" s="401"/>
      <c r="S72" s="401"/>
      <c r="T72" s="401"/>
      <c r="U72" s="401"/>
      <c r="V72" s="401"/>
      <c r="W72" s="401"/>
      <c r="X72" s="401"/>
      <c r="Y72" s="401"/>
      <c r="Z72" s="401"/>
      <c r="AA72" s="401"/>
      <c r="AB72" s="401"/>
      <c r="AC72" s="401"/>
      <c r="AD72" s="401"/>
      <c r="AE72" s="401"/>
      <c r="AF72" s="401"/>
      <c r="AG72" s="401"/>
      <c r="AH72" s="401"/>
      <c r="AI72" s="401"/>
      <c r="AJ72" s="401"/>
      <c r="AK72" s="401"/>
      <c r="AL72" s="401"/>
      <c r="AM72" s="401"/>
      <c r="AN72" s="401"/>
      <c r="AO72" s="401"/>
      <c r="AP72" s="401"/>
      <c r="AQ72" s="401"/>
      <c r="AR72" s="401"/>
      <c r="AS72" s="401"/>
      <c r="AT72" s="401"/>
      <c r="AU72" s="401"/>
      <c r="AV72" s="401"/>
      <c r="AW72" s="401"/>
      <c r="AX72" s="401"/>
      <c r="AY72" s="401"/>
      <c r="AZ72" s="401"/>
      <c r="BA72" s="401"/>
      <c r="BB72" s="401"/>
      <c r="BC72" s="401"/>
      <c r="BD72" s="401"/>
      <c r="BE72" s="401"/>
      <c r="BF72" s="401"/>
    </row>
    <row r="73" spans="1:58" s="254" customFormat="1" ht="33.6" customHeight="1" x14ac:dyDescent="0.25">
      <c r="A73" s="297" t="s">
        <v>279</v>
      </c>
      <c r="B73" s="401" t="s">
        <v>296</v>
      </c>
      <c r="C73" s="401"/>
      <c r="D73" s="401"/>
      <c r="E73" s="401"/>
      <c r="F73" s="401"/>
      <c r="G73" s="401"/>
      <c r="H73" s="401"/>
      <c r="I73" s="401"/>
      <c r="J73" s="401"/>
      <c r="K73" s="401"/>
      <c r="L73" s="401"/>
      <c r="M73" s="401"/>
      <c r="N73" s="401"/>
      <c r="O73" s="401"/>
      <c r="P73" s="401"/>
      <c r="Q73" s="401"/>
      <c r="R73" s="401"/>
      <c r="S73" s="401"/>
      <c r="T73" s="401"/>
      <c r="U73" s="401"/>
      <c r="V73" s="401"/>
      <c r="W73" s="401"/>
      <c r="X73" s="401"/>
      <c r="Y73" s="401"/>
      <c r="Z73" s="401"/>
      <c r="AA73" s="401"/>
      <c r="AB73" s="401"/>
      <c r="AC73" s="401"/>
      <c r="AD73" s="401"/>
      <c r="AE73" s="401"/>
      <c r="AF73" s="401"/>
      <c r="AG73" s="401"/>
      <c r="AH73" s="401"/>
      <c r="AI73" s="401"/>
      <c r="AJ73" s="401"/>
      <c r="AK73" s="401"/>
      <c r="AL73" s="401"/>
      <c r="AM73" s="401"/>
      <c r="AN73" s="401"/>
      <c r="AO73" s="401"/>
      <c r="AP73" s="401"/>
      <c r="AQ73" s="401"/>
      <c r="AS73" s="423" t="s">
        <v>10</v>
      </c>
      <c r="AT73" s="424"/>
      <c r="AU73" s="424"/>
      <c r="AV73" s="424"/>
      <c r="AW73" s="424"/>
      <c r="AX73" s="424"/>
      <c r="AY73" s="425"/>
      <c r="AZ73" s="423" t="s">
        <v>11</v>
      </c>
      <c r="BA73" s="424"/>
      <c r="BB73" s="424"/>
      <c r="BC73" s="424"/>
      <c r="BD73" s="424"/>
      <c r="BE73" s="424"/>
      <c r="BF73" s="425"/>
    </row>
    <row r="75" spans="1:58" s="58" customFormat="1" ht="20.25" customHeight="1" x14ac:dyDescent="0.4">
      <c r="A75" s="2" t="s">
        <v>278</v>
      </c>
      <c r="B75" s="10" t="s">
        <v>225</v>
      </c>
      <c r="C75" s="1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62"/>
      <c r="AY75" s="62"/>
      <c r="AZ75" s="62"/>
      <c r="BA75" s="62"/>
      <c r="BB75" s="59"/>
      <c r="BC75" s="59"/>
      <c r="BD75" s="59"/>
    </row>
    <row r="76" spans="1:58" s="58" customFormat="1" ht="7.95" customHeight="1" x14ac:dyDescent="0.3">
      <c r="A76" s="2"/>
      <c r="B76" s="60"/>
      <c r="C76" s="1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62"/>
      <c r="AY76" s="62"/>
      <c r="AZ76" s="62"/>
      <c r="BA76" s="62"/>
      <c r="BB76" s="59"/>
      <c r="BC76" s="59"/>
      <c r="BD76" s="59"/>
    </row>
    <row r="77" spans="1:58" s="58" customFormat="1" ht="20.25" customHeight="1" x14ac:dyDescent="0.3">
      <c r="A77" s="2" t="s">
        <v>279</v>
      </c>
      <c r="B77" s="6"/>
      <c r="C77" s="1"/>
      <c r="D77" s="9" t="s">
        <v>932</v>
      </c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62"/>
      <c r="AY77" s="62"/>
      <c r="AZ77" s="62"/>
      <c r="BA77" s="62"/>
      <c r="BB77" s="59"/>
      <c r="BC77" s="59"/>
      <c r="BD77" s="59"/>
    </row>
    <row r="78" spans="1:58" s="58" customFormat="1" ht="7.95" customHeight="1" x14ac:dyDescent="0.3">
      <c r="A78" s="2"/>
      <c r="B78" s="60"/>
      <c r="C78" s="1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62"/>
      <c r="AY78" s="62"/>
      <c r="AZ78" s="62"/>
      <c r="BA78" s="62"/>
      <c r="BB78" s="59"/>
      <c r="BC78" s="59"/>
      <c r="BD78" s="59"/>
    </row>
    <row r="79" spans="1:58" s="58" customFormat="1" ht="20.25" customHeight="1" x14ac:dyDescent="0.3">
      <c r="A79" s="2" t="s">
        <v>280</v>
      </c>
      <c r="B79" s="6"/>
      <c r="C79" s="11"/>
      <c r="D79" s="9" t="s">
        <v>226</v>
      </c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62"/>
      <c r="AY79" s="62"/>
      <c r="AZ79" s="62"/>
      <c r="BA79" s="62"/>
      <c r="BB79" s="59"/>
      <c r="BC79" s="59"/>
      <c r="BD79" s="59"/>
    </row>
    <row r="80" spans="1:58" s="58" customFormat="1" ht="7.95" customHeight="1" x14ac:dyDescent="0.3">
      <c r="A80" s="2"/>
      <c r="B80" s="60"/>
      <c r="C80" s="1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62"/>
      <c r="AY80" s="62"/>
      <c r="AZ80" s="62"/>
      <c r="BA80" s="62"/>
      <c r="BB80" s="59"/>
      <c r="BC80" s="59"/>
      <c r="BD80" s="59"/>
    </row>
    <row r="81" spans="1:65" s="58" customFormat="1" ht="20.25" customHeight="1" x14ac:dyDescent="0.3">
      <c r="A81" s="2" t="s">
        <v>281</v>
      </c>
      <c r="B81" s="6"/>
      <c r="C81" s="11"/>
      <c r="D81" s="9" t="s">
        <v>243</v>
      </c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69"/>
      <c r="AI81" s="69"/>
      <c r="AJ81" s="69"/>
      <c r="AK81" s="69"/>
      <c r="AL81" s="312"/>
      <c r="AM81" s="528"/>
      <c r="AN81" s="528"/>
      <c r="AO81" s="528"/>
      <c r="AP81" s="528"/>
      <c r="AQ81" s="528"/>
      <c r="AR81" s="528"/>
      <c r="AS81" s="528"/>
      <c r="AT81" s="528"/>
      <c r="AU81" s="528"/>
      <c r="AV81" s="528"/>
      <c r="AW81" s="528"/>
      <c r="AX81" s="528"/>
      <c r="AY81" s="223"/>
      <c r="AZ81" s="223"/>
      <c r="BA81" s="223"/>
      <c r="BB81" s="223"/>
      <c r="BC81" s="223"/>
      <c r="BD81" s="223"/>
      <c r="BE81" s="223"/>
      <c r="BF81" s="223"/>
      <c r="BG81" s="299"/>
      <c r="BH81" s="299"/>
      <c r="BI81" s="300"/>
      <c r="BJ81" s="300"/>
      <c r="BK81" s="300"/>
      <c r="BL81" s="300"/>
      <c r="BM81" s="300"/>
    </row>
    <row r="82" spans="1:65" s="58" customFormat="1" ht="20.25" customHeight="1" x14ac:dyDescent="0.3">
      <c r="A82" s="2"/>
      <c r="B82" s="60"/>
      <c r="C82" s="1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62"/>
      <c r="AY82" s="62"/>
      <c r="AZ82" s="62"/>
      <c r="BA82" s="62"/>
      <c r="BB82" s="59"/>
      <c r="BC82" s="59"/>
      <c r="BD82" s="59"/>
    </row>
    <row r="83" spans="1:65" s="58" customFormat="1" ht="91.95" customHeight="1" x14ac:dyDescent="0.3">
      <c r="A83" s="2" t="s">
        <v>290</v>
      </c>
      <c r="B83" s="526" t="s">
        <v>220</v>
      </c>
      <c r="C83" s="526"/>
      <c r="D83" s="526"/>
      <c r="E83" s="526"/>
      <c r="F83" s="526"/>
      <c r="G83" s="526"/>
      <c r="H83" s="526"/>
      <c r="I83" s="526"/>
      <c r="J83" s="527" t="s">
        <v>224</v>
      </c>
      <c r="K83" s="527"/>
      <c r="L83" s="527"/>
      <c r="M83" s="527"/>
      <c r="N83" s="527"/>
      <c r="O83" s="527"/>
      <c r="P83" s="527"/>
      <c r="Q83" s="527"/>
      <c r="R83" s="527"/>
      <c r="S83" s="527"/>
      <c r="T83" s="527"/>
      <c r="U83" s="527"/>
      <c r="V83" s="527"/>
      <c r="W83" s="527"/>
      <c r="X83" s="527"/>
      <c r="Y83" s="527"/>
      <c r="Z83" s="527"/>
      <c r="AA83" s="527"/>
      <c r="AB83" s="527"/>
      <c r="AC83" s="527"/>
      <c r="AD83" s="527"/>
      <c r="AE83" s="527"/>
      <c r="AF83" s="527"/>
      <c r="AG83" s="527"/>
      <c r="AH83" s="527"/>
      <c r="AI83" s="527"/>
      <c r="AJ83" s="527"/>
      <c r="AK83" s="527"/>
      <c r="AL83" s="527"/>
      <c r="AM83" s="527"/>
      <c r="AN83" s="527"/>
      <c r="AO83" s="527"/>
      <c r="AP83" s="527"/>
      <c r="AQ83" s="527"/>
      <c r="AR83" s="527"/>
      <c r="AS83" s="527"/>
      <c r="AT83" s="527"/>
      <c r="AU83" s="527"/>
      <c r="AV83" s="527"/>
      <c r="AW83" s="527"/>
      <c r="AX83" s="527"/>
      <c r="AY83" s="527"/>
      <c r="AZ83" s="527"/>
      <c r="BA83" s="527"/>
      <c r="BB83" s="527"/>
      <c r="BC83" s="527"/>
      <c r="BD83" s="527"/>
      <c r="BE83" s="527"/>
      <c r="BF83" s="527"/>
      <c r="BG83" s="301"/>
      <c r="BH83" s="302"/>
      <c r="BI83" s="302"/>
      <c r="BJ83" s="302"/>
      <c r="BK83" s="302"/>
      <c r="BL83" s="302"/>
      <c r="BM83" s="302"/>
    </row>
    <row r="84" spans="1:65" s="58" customFormat="1" ht="20.25" customHeight="1" x14ac:dyDescent="0.3">
      <c r="A84" s="2"/>
      <c r="B84" s="60"/>
      <c r="C84" s="1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62"/>
      <c r="AY84" s="62"/>
      <c r="AZ84" s="62"/>
      <c r="BA84" s="62"/>
      <c r="BB84" s="59"/>
      <c r="BC84" s="59"/>
      <c r="BD84" s="59"/>
    </row>
    <row r="85" spans="1:65" s="1" customFormat="1" ht="20.25" customHeight="1" x14ac:dyDescent="0.3">
      <c r="A85" s="2" t="s">
        <v>291</v>
      </c>
      <c r="B85" s="60"/>
      <c r="C85" s="11"/>
      <c r="D85" s="9" t="s">
        <v>223</v>
      </c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264"/>
      <c r="U85" s="264"/>
      <c r="V85" s="264"/>
      <c r="W85" s="264"/>
      <c r="X85" s="264"/>
      <c r="Y85" s="264"/>
      <c r="Z85" s="264"/>
      <c r="AA85" s="264"/>
      <c r="AB85" s="264"/>
      <c r="AC85" s="264"/>
      <c r="AD85" s="264"/>
      <c r="AE85" s="264"/>
      <c r="AF85" s="264"/>
      <c r="AG85" s="264"/>
      <c r="AH85" s="264"/>
      <c r="AI85" s="264"/>
      <c r="AJ85" s="264"/>
      <c r="AK85" s="264"/>
      <c r="AL85" s="264"/>
      <c r="AM85" s="264"/>
      <c r="AN85" s="264"/>
      <c r="AO85" s="264"/>
      <c r="AP85" s="264"/>
      <c r="AQ85" s="264"/>
      <c r="AR85" s="264"/>
      <c r="AS85" s="264"/>
      <c r="AT85" s="264"/>
      <c r="AU85" s="264"/>
      <c r="AV85" s="264"/>
      <c r="AW85" s="264"/>
      <c r="AX85" s="119"/>
      <c r="AY85" s="119"/>
      <c r="AZ85" s="119"/>
      <c r="BA85" s="119"/>
      <c r="BB85" s="264"/>
      <c r="BC85" s="264"/>
      <c r="BD85" s="264"/>
    </row>
    <row r="86" spans="1:65" s="58" customFormat="1" ht="20.25" customHeight="1" x14ac:dyDescent="0.3">
      <c r="A86" s="56"/>
      <c r="B86" s="60"/>
      <c r="C86" s="1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62"/>
      <c r="AY86" s="62"/>
      <c r="AZ86" s="62"/>
      <c r="BA86" s="62"/>
      <c r="BB86" s="59"/>
      <c r="BC86" s="59"/>
      <c r="BD86" s="59"/>
      <c r="BH86" s="222"/>
      <c r="BI86" s="222"/>
      <c r="BJ86" s="222"/>
      <c r="BK86" s="222"/>
      <c r="BL86" s="222"/>
      <c r="BM86" s="222"/>
    </row>
    <row r="87" spans="1:65" s="58" customFormat="1" ht="24.6" x14ac:dyDescent="0.3">
      <c r="A87" s="56"/>
      <c r="B87" s="524" t="s">
        <v>221</v>
      </c>
      <c r="C87" s="524"/>
      <c r="D87" s="524"/>
      <c r="E87" s="524"/>
      <c r="F87" s="524"/>
      <c r="G87" s="524"/>
      <c r="H87" s="524"/>
      <c r="I87" s="524"/>
      <c r="J87" s="524"/>
      <c r="K87" s="524"/>
      <c r="L87" s="524"/>
      <c r="M87" s="524"/>
      <c r="N87" s="524"/>
      <c r="O87" s="524"/>
      <c r="P87" s="524"/>
      <c r="Q87" s="524"/>
      <c r="R87" s="524"/>
      <c r="S87" s="524"/>
      <c r="T87" s="524"/>
      <c r="U87" s="524"/>
      <c r="V87" s="524"/>
      <c r="W87" s="524"/>
      <c r="X87" s="524"/>
      <c r="Y87" s="524" t="s">
        <v>222</v>
      </c>
      <c r="Z87" s="524"/>
      <c r="AA87" s="524"/>
      <c r="AB87" s="524"/>
      <c r="AC87" s="524"/>
      <c r="AD87" s="524"/>
      <c r="AE87" s="524"/>
      <c r="AF87" s="524"/>
      <c r="AG87" s="524"/>
      <c r="AH87" s="524"/>
      <c r="AI87" s="524"/>
      <c r="AJ87" s="524"/>
      <c r="AK87" s="524"/>
      <c r="AL87" s="524"/>
      <c r="AM87" s="524"/>
      <c r="AN87" s="524"/>
      <c r="AO87" s="524"/>
      <c r="AP87" s="524"/>
      <c r="AQ87" s="530" t="s">
        <v>504</v>
      </c>
      <c r="AR87" s="530"/>
      <c r="AS87" s="530"/>
      <c r="AT87" s="530"/>
      <c r="AU87" s="530"/>
      <c r="AV87" s="530"/>
      <c r="AW87" s="530"/>
      <c r="AX87" s="530"/>
      <c r="AY87" s="530"/>
      <c r="AZ87" s="530"/>
      <c r="BA87" s="530"/>
      <c r="BB87" s="530"/>
      <c r="BC87" s="530"/>
      <c r="BD87" s="530"/>
      <c r="BE87" s="530"/>
      <c r="BF87" s="530"/>
      <c r="BG87" s="258"/>
      <c r="BH87" s="303"/>
      <c r="BI87" s="303"/>
      <c r="BJ87" s="303"/>
      <c r="BK87" s="303"/>
      <c r="BL87" s="303"/>
      <c r="BM87" s="303"/>
    </row>
    <row r="88" spans="1:65" s="58" customFormat="1" ht="35.4" customHeight="1" x14ac:dyDescent="0.3">
      <c r="A88" s="56"/>
      <c r="B88" s="523"/>
      <c r="C88" s="523"/>
      <c r="D88" s="523"/>
      <c r="E88" s="523"/>
      <c r="F88" s="523"/>
      <c r="G88" s="523"/>
      <c r="H88" s="523"/>
      <c r="I88" s="523"/>
      <c r="J88" s="523"/>
      <c r="K88" s="523"/>
      <c r="L88" s="523"/>
      <c r="M88" s="523"/>
      <c r="N88" s="523"/>
      <c r="O88" s="523"/>
      <c r="P88" s="523"/>
      <c r="Q88" s="523"/>
      <c r="R88" s="523"/>
      <c r="S88" s="523"/>
      <c r="T88" s="523"/>
      <c r="U88" s="523"/>
      <c r="V88" s="523"/>
      <c r="W88" s="523"/>
      <c r="X88" s="523"/>
      <c r="Y88" s="523"/>
      <c r="Z88" s="523"/>
      <c r="AA88" s="523"/>
      <c r="AB88" s="523"/>
      <c r="AC88" s="523"/>
      <c r="AD88" s="523"/>
      <c r="AE88" s="523"/>
      <c r="AF88" s="523"/>
      <c r="AG88" s="523"/>
      <c r="AH88" s="523"/>
      <c r="AI88" s="523"/>
      <c r="AJ88" s="523"/>
      <c r="AK88" s="523"/>
      <c r="AL88" s="523"/>
      <c r="AM88" s="523"/>
      <c r="AN88" s="523"/>
      <c r="AO88" s="523"/>
      <c r="AP88" s="523"/>
      <c r="AQ88" s="529"/>
      <c r="AR88" s="529"/>
      <c r="AS88" s="529"/>
      <c r="AT88" s="529"/>
      <c r="AU88" s="529"/>
      <c r="AV88" s="529"/>
      <c r="AW88" s="529"/>
      <c r="AX88" s="529"/>
      <c r="AY88" s="529"/>
      <c r="AZ88" s="529"/>
      <c r="BA88" s="529"/>
      <c r="BB88" s="529"/>
      <c r="BC88" s="529"/>
      <c r="BD88" s="529"/>
      <c r="BE88" s="529"/>
      <c r="BF88" s="529"/>
      <c r="BG88" s="222"/>
      <c r="BH88" s="303"/>
      <c r="BI88" s="303"/>
      <c r="BJ88" s="303"/>
      <c r="BK88" s="303"/>
      <c r="BL88" s="303"/>
      <c r="BM88" s="303"/>
    </row>
    <row r="89" spans="1:65" s="58" customFormat="1" ht="35.4" customHeight="1" x14ac:dyDescent="0.3">
      <c r="A89" s="56"/>
      <c r="B89" s="523"/>
      <c r="C89" s="523"/>
      <c r="D89" s="523"/>
      <c r="E89" s="523"/>
      <c r="F89" s="523"/>
      <c r="G89" s="523"/>
      <c r="H89" s="523"/>
      <c r="I89" s="523"/>
      <c r="J89" s="523"/>
      <c r="K89" s="523"/>
      <c r="L89" s="523"/>
      <c r="M89" s="523"/>
      <c r="N89" s="523"/>
      <c r="O89" s="523"/>
      <c r="P89" s="523"/>
      <c r="Q89" s="523"/>
      <c r="R89" s="523"/>
      <c r="S89" s="523"/>
      <c r="T89" s="523"/>
      <c r="U89" s="523"/>
      <c r="V89" s="523"/>
      <c r="W89" s="523"/>
      <c r="X89" s="523"/>
      <c r="Y89" s="523"/>
      <c r="Z89" s="523"/>
      <c r="AA89" s="523"/>
      <c r="AB89" s="523"/>
      <c r="AC89" s="523"/>
      <c r="AD89" s="523"/>
      <c r="AE89" s="523"/>
      <c r="AF89" s="523"/>
      <c r="AG89" s="523"/>
      <c r="AH89" s="523"/>
      <c r="AI89" s="523"/>
      <c r="AJ89" s="523"/>
      <c r="AK89" s="523"/>
      <c r="AL89" s="523"/>
      <c r="AM89" s="523"/>
      <c r="AN89" s="523"/>
      <c r="AO89" s="523"/>
      <c r="AP89" s="523"/>
      <c r="AQ89" s="529"/>
      <c r="AR89" s="529"/>
      <c r="AS89" s="529"/>
      <c r="AT89" s="529"/>
      <c r="AU89" s="529"/>
      <c r="AV89" s="529"/>
      <c r="AW89" s="529"/>
      <c r="AX89" s="529"/>
      <c r="AY89" s="529"/>
      <c r="AZ89" s="529"/>
      <c r="BA89" s="529"/>
      <c r="BB89" s="529"/>
      <c r="BC89" s="529"/>
      <c r="BD89" s="529"/>
      <c r="BE89" s="529"/>
      <c r="BF89" s="529"/>
      <c r="BG89" s="222"/>
      <c r="BH89" s="303"/>
      <c r="BI89" s="303"/>
      <c r="BJ89" s="303"/>
      <c r="BK89" s="303"/>
      <c r="BL89" s="303"/>
      <c r="BM89" s="303"/>
    </row>
    <row r="90" spans="1:65" s="58" customFormat="1" ht="35.4" customHeight="1" x14ac:dyDescent="0.3">
      <c r="A90" s="56"/>
      <c r="B90" s="523"/>
      <c r="C90" s="523"/>
      <c r="D90" s="523"/>
      <c r="E90" s="523"/>
      <c r="F90" s="523"/>
      <c r="G90" s="523"/>
      <c r="H90" s="523"/>
      <c r="I90" s="523"/>
      <c r="J90" s="523"/>
      <c r="K90" s="523"/>
      <c r="L90" s="523"/>
      <c r="M90" s="523"/>
      <c r="N90" s="523"/>
      <c r="O90" s="523"/>
      <c r="P90" s="523"/>
      <c r="Q90" s="523"/>
      <c r="R90" s="523"/>
      <c r="S90" s="523"/>
      <c r="T90" s="523"/>
      <c r="U90" s="523"/>
      <c r="V90" s="523"/>
      <c r="W90" s="523"/>
      <c r="X90" s="523"/>
      <c r="Y90" s="523"/>
      <c r="Z90" s="523"/>
      <c r="AA90" s="523"/>
      <c r="AB90" s="523"/>
      <c r="AC90" s="523"/>
      <c r="AD90" s="523"/>
      <c r="AE90" s="523"/>
      <c r="AF90" s="523"/>
      <c r="AG90" s="523"/>
      <c r="AH90" s="523"/>
      <c r="AI90" s="523"/>
      <c r="AJ90" s="523"/>
      <c r="AK90" s="523"/>
      <c r="AL90" s="523"/>
      <c r="AM90" s="523"/>
      <c r="AN90" s="523"/>
      <c r="AO90" s="523"/>
      <c r="AP90" s="523"/>
      <c r="AQ90" s="529"/>
      <c r="AR90" s="529"/>
      <c r="AS90" s="529"/>
      <c r="AT90" s="529"/>
      <c r="AU90" s="529"/>
      <c r="AV90" s="529"/>
      <c r="AW90" s="529"/>
      <c r="AX90" s="529"/>
      <c r="AY90" s="529"/>
      <c r="AZ90" s="529"/>
      <c r="BA90" s="529"/>
      <c r="BB90" s="529"/>
      <c r="BC90" s="529"/>
      <c r="BD90" s="529"/>
      <c r="BE90" s="529"/>
      <c r="BF90" s="529"/>
      <c r="BG90" s="222"/>
      <c r="BH90" s="303"/>
      <c r="BI90" s="303"/>
      <c r="BJ90" s="303"/>
      <c r="BK90" s="303"/>
      <c r="BL90" s="303"/>
      <c r="BM90" s="303"/>
    </row>
    <row r="91" spans="1:65" s="67" customFormat="1" ht="35.4" customHeight="1" x14ac:dyDescent="0.3">
      <c r="A91" s="63"/>
      <c r="B91" s="523"/>
      <c r="C91" s="523"/>
      <c r="D91" s="523"/>
      <c r="E91" s="523"/>
      <c r="F91" s="523"/>
      <c r="G91" s="523"/>
      <c r="H91" s="523"/>
      <c r="I91" s="523"/>
      <c r="J91" s="523"/>
      <c r="K91" s="523"/>
      <c r="L91" s="523"/>
      <c r="M91" s="523"/>
      <c r="N91" s="523"/>
      <c r="O91" s="523"/>
      <c r="P91" s="523"/>
      <c r="Q91" s="523"/>
      <c r="R91" s="523"/>
      <c r="S91" s="523"/>
      <c r="T91" s="523"/>
      <c r="U91" s="523"/>
      <c r="V91" s="523"/>
      <c r="W91" s="523"/>
      <c r="X91" s="523"/>
      <c r="Y91" s="523"/>
      <c r="Z91" s="523"/>
      <c r="AA91" s="523"/>
      <c r="AB91" s="523"/>
      <c r="AC91" s="523"/>
      <c r="AD91" s="523"/>
      <c r="AE91" s="523"/>
      <c r="AF91" s="523"/>
      <c r="AG91" s="523"/>
      <c r="AH91" s="523"/>
      <c r="AI91" s="523"/>
      <c r="AJ91" s="523"/>
      <c r="AK91" s="523"/>
      <c r="AL91" s="523"/>
      <c r="AM91" s="523"/>
      <c r="AN91" s="523"/>
      <c r="AO91" s="523"/>
      <c r="AP91" s="523"/>
      <c r="AQ91" s="529"/>
      <c r="AR91" s="529"/>
      <c r="AS91" s="529"/>
      <c r="AT91" s="529"/>
      <c r="AU91" s="529"/>
      <c r="AV91" s="529"/>
      <c r="AW91" s="529"/>
      <c r="AX91" s="529"/>
      <c r="AY91" s="529"/>
      <c r="AZ91" s="529"/>
      <c r="BA91" s="529"/>
      <c r="BB91" s="529"/>
      <c r="BC91" s="529"/>
      <c r="BD91" s="529"/>
      <c r="BE91" s="529"/>
      <c r="BF91" s="529"/>
      <c r="BG91" s="222"/>
      <c r="BH91" s="303"/>
      <c r="BI91" s="303"/>
      <c r="BJ91" s="303"/>
      <c r="BK91" s="303"/>
      <c r="BL91" s="303"/>
      <c r="BM91" s="303"/>
    </row>
    <row r="92" spans="1:65" s="67" customFormat="1" ht="35.4" customHeight="1" x14ac:dyDescent="0.3">
      <c r="A92" s="63"/>
      <c r="B92" s="523"/>
      <c r="C92" s="523"/>
      <c r="D92" s="523"/>
      <c r="E92" s="523"/>
      <c r="F92" s="523"/>
      <c r="G92" s="523"/>
      <c r="H92" s="523"/>
      <c r="I92" s="523"/>
      <c r="J92" s="523"/>
      <c r="K92" s="523"/>
      <c r="L92" s="523"/>
      <c r="M92" s="523"/>
      <c r="N92" s="523"/>
      <c r="O92" s="523"/>
      <c r="P92" s="523"/>
      <c r="Q92" s="523"/>
      <c r="R92" s="523"/>
      <c r="S92" s="523"/>
      <c r="T92" s="523"/>
      <c r="U92" s="523"/>
      <c r="V92" s="523"/>
      <c r="W92" s="523"/>
      <c r="X92" s="523"/>
      <c r="Y92" s="523"/>
      <c r="Z92" s="523"/>
      <c r="AA92" s="523"/>
      <c r="AB92" s="523"/>
      <c r="AC92" s="523"/>
      <c r="AD92" s="523"/>
      <c r="AE92" s="523"/>
      <c r="AF92" s="523"/>
      <c r="AG92" s="523"/>
      <c r="AH92" s="523"/>
      <c r="AI92" s="523"/>
      <c r="AJ92" s="523"/>
      <c r="AK92" s="523"/>
      <c r="AL92" s="523"/>
      <c r="AM92" s="523"/>
      <c r="AN92" s="523"/>
      <c r="AO92" s="523"/>
      <c r="AP92" s="523"/>
      <c r="AQ92" s="529"/>
      <c r="AR92" s="529"/>
      <c r="AS92" s="529"/>
      <c r="AT92" s="529"/>
      <c r="AU92" s="529"/>
      <c r="AV92" s="529"/>
      <c r="AW92" s="529"/>
      <c r="AX92" s="529"/>
      <c r="AY92" s="529"/>
      <c r="AZ92" s="529"/>
      <c r="BA92" s="529"/>
      <c r="BB92" s="529"/>
      <c r="BC92" s="529"/>
      <c r="BD92" s="529"/>
      <c r="BE92" s="529"/>
      <c r="BF92" s="529"/>
      <c r="BG92" s="222"/>
    </row>
    <row r="93" spans="1:65" s="67" customFormat="1" ht="20.25" customHeight="1" x14ac:dyDescent="0.3">
      <c r="A93" s="63"/>
      <c r="B93" s="64"/>
      <c r="C93" s="26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6"/>
      <c r="AY93" s="66"/>
      <c r="AZ93" s="66"/>
      <c r="BA93" s="66"/>
      <c r="BB93" s="65"/>
      <c r="BC93" s="65"/>
      <c r="BD93" s="65"/>
      <c r="BG93" s="58"/>
    </row>
    <row r="94" spans="1:65" s="36" customFormat="1" ht="27" customHeight="1" x14ac:dyDescent="0.25">
      <c r="A94" s="261" t="s">
        <v>292</v>
      </c>
      <c r="B94" s="259" t="s">
        <v>933</v>
      </c>
      <c r="E94" s="260"/>
      <c r="F94" s="260"/>
      <c r="G94" s="260"/>
      <c r="H94" s="260"/>
      <c r="I94" s="260"/>
      <c r="J94" s="260"/>
      <c r="K94" s="260"/>
      <c r="L94" s="260"/>
      <c r="M94" s="260"/>
      <c r="N94" s="260"/>
      <c r="O94" s="260"/>
      <c r="P94" s="260"/>
      <c r="Q94" s="260"/>
      <c r="R94" s="260"/>
      <c r="S94" s="260"/>
      <c r="T94" s="262"/>
      <c r="U94" s="262"/>
      <c r="V94" s="262"/>
      <c r="W94" s="262"/>
      <c r="X94" s="262"/>
      <c r="Y94" s="262"/>
      <c r="Z94" s="262"/>
      <c r="AA94" s="262"/>
      <c r="AB94" s="262"/>
      <c r="AC94" s="262"/>
      <c r="AD94" s="262"/>
      <c r="AE94" s="262"/>
      <c r="AF94" s="262"/>
      <c r="AG94" s="262"/>
      <c r="AH94" s="262"/>
      <c r="AI94" s="262"/>
      <c r="AJ94" s="262"/>
      <c r="AK94" s="262"/>
      <c r="AL94" s="262"/>
      <c r="AM94" s="262"/>
      <c r="AN94" s="262"/>
      <c r="AO94" s="262"/>
      <c r="AP94" s="262"/>
      <c r="AQ94" s="262"/>
      <c r="AR94" s="262"/>
      <c r="AS94" s="262"/>
      <c r="AT94" s="262"/>
      <c r="AU94" s="262"/>
      <c r="AV94" s="262"/>
      <c r="AW94" s="262"/>
      <c r="AX94" s="263"/>
      <c r="AY94" s="263"/>
      <c r="AZ94" s="263"/>
      <c r="BA94" s="263"/>
      <c r="BB94" s="262"/>
      <c r="BC94" s="262"/>
      <c r="BD94" s="262"/>
      <c r="BG94" s="35"/>
    </row>
    <row r="117" spans="5:26" s="41" customFormat="1" ht="24.6" x14ac:dyDescent="0.4">
      <c r="E117" s="387" t="s">
        <v>165</v>
      </c>
      <c r="F117" s="388"/>
      <c r="G117" s="388"/>
      <c r="H117" s="388"/>
      <c r="I117" s="388"/>
      <c r="J117" s="388"/>
      <c r="K117" s="388"/>
      <c r="L117" s="388"/>
      <c r="M117" s="388"/>
      <c r="N117" s="388"/>
      <c r="O117" s="388"/>
      <c r="P117" s="388"/>
      <c r="Q117" s="388"/>
      <c r="R117" s="388"/>
      <c r="S117" s="388"/>
      <c r="T117" s="388"/>
      <c r="U117" s="388"/>
      <c r="V117" s="388"/>
      <c r="W117" s="388"/>
      <c r="X117" s="388"/>
      <c r="Y117" s="388"/>
      <c r="Z117" s="388"/>
    </row>
    <row r="118" spans="5:26" s="41" customFormat="1" ht="24.6" x14ac:dyDescent="0.4">
      <c r="E118" s="387" t="s">
        <v>317</v>
      </c>
      <c r="F118" s="388"/>
      <c r="G118" s="388"/>
      <c r="H118" s="388"/>
      <c r="I118" s="388"/>
      <c r="J118" s="388"/>
      <c r="K118" s="388"/>
      <c r="L118" s="388"/>
      <c r="M118" s="388"/>
      <c r="N118" s="388"/>
      <c r="O118" s="388"/>
      <c r="P118" s="388"/>
      <c r="Q118" s="388"/>
      <c r="R118" s="388"/>
      <c r="S118" s="388"/>
      <c r="T118" s="388"/>
      <c r="U118" s="388"/>
      <c r="V118" s="388"/>
      <c r="W118" s="388"/>
      <c r="X118" s="388"/>
      <c r="Y118" s="388"/>
      <c r="Z118" s="388"/>
    </row>
    <row r="119" spans="5:26" s="41" customFormat="1" ht="24.6" x14ac:dyDescent="0.4">
      <c r="E119" s="387" t="s">
        <v>311</v>
      </c>
      <c r="F119" s="388"/>
      <c r="G119" s="388"/>
      <c r="H119" s="388"/>
      <c r="I119" s="388"/>
      <c r="J119" s="388"/>
      <c r="K119" s="388"/>
      <c r="L119" s="388"/>
      <c r="M119" s="388"/>
      <c r="N119" s="388"/>
      <c r="O119" s="388"/>
      <c r="P119" s="388"/>
      <c r="Q119" s="388"/>
      <c r="R119" s="388"/>
      <c r="S119" s="388"/>
      <c r="T119" s="388"/>
      <c r="U119" s="388"/>
      <c r="V119" s="388"/>
      <c r="W119" s="388"/>
      <c r="X119" s="388"/>
      <c r="Y119" s="388"/>
      <c r="Z119" s="388"/>
    </row>
    <row r="120" spans="5:26" s="41" customFormat="1" ht="24.6" x14ac:dyDescent="0.4">
      <c r="E120" s="387" t="s">
        <v>320</v>
      </c>
      <c r="F120" s="388"/>
      <c r="G120" s="388"/>
      <c r="H120" s="388"/>
      <c r="I120" s="388"/>
      <c r="J120" s="388"/>
      <c r="K120" s="388"/>
      <c r="L120" s="388"/>
      <c r="M120" s="388"/>
      <c r="N120" s="388"/>
      <c r="O120" s="388"/>
      <c r="P120" s="388"/>
      <c r="Q120" s="388"/>
      <c r="R120" s="388"/>
      <c r="S120" s="388"/>
      <c r="T120" s="388"/>
      <c r="U120" s="388"/>
      <c r="V120" s="388"/>
      <c r="W120" s="388"/>
      <c r="X120" s="388"/>
      <c r="Y120" s="388"/>
      <c r="Z120" s="388"/>
    </row>
    <row r="121" spans="5:26" s="41" customFormat="1" ht="24.6" x14ac:dyDescent="0.4">
      <c r="E121" s="387" t="s">
        <v>319</v>
      </c>
      <c r="F121" s="388"/>
      <c r="G121" s="388"/>
      <c r="H121" s="388"/>
      <c r="I121" s="388"/>
      <c r="J121" s="388"/>
      <c r="K121" s="388"/>
      <c r="L121" s="388"/>
      <c r="M121" s="388"/>
      <c r="N121" s="388"/>
      <c r="O121" s="388"/>
      <c r="P121" s="388"/>
      <c r="Q121" s="388"/>
      <c r="R121" s="388"/>
      <c r="S121" s="388"/>
      <c r="T121" s="388"/>
      <c r="U121" s="388"/>
      <c r="V121" s="388"/>
      <c r="W121" s="388"/>
      <c r="X121" s="388"/>
      <c r="Y121" s="388"/>
      <c r="Z121" s="388"/>
    </row>
    <row r="122" spans="5:26" s="41" customFormat="1" ht="24.6" x14ac:dyDescent="0.4">
      <c r="E122" s="387" t="s">
        <v>321</v>
      </c>
      <c r="F122" s="388"/>
      <c r="G122" s="388"/>
      <c r="H122" s="388"/>
      <c r="I122" s="388"/>
      <c r="J122" s="388"/>
      <c r="K122" s="388"/>
      <c r="L122" s="388"/>
      <c r="M122" s="388"/>
      <c r="N122" s="388"/>
      <c r="O122" s="388"/>
      <c r="P122" s="388"/>
      <c r="Q122" s="388"/>
      <c r="R122" s="388"/>
      <c r="S122" s="388"/>
      <c r="T122" s="388"/>
      <c r="U122" s="388"/>
      <c r="V122" s="388"/>
      <c r="W122" s="388"/>
      <c r="X122" s="388"/>
      <c r="Y122" s="388"/>
      <c r="Z122" s="388"/>
    </row>
    <row r="123" spans="5:26" s="41" customFormat="1" ht="24.6" x14ac:dyDescent="0.4">
      <c r="E123" s="387" t="s">
        <v>322</v>
      </c>
      <c r="F123" s="388"/>
      <c r="G123" s="388"/>
      <c r="H123" s="388"/>
      <c r="I123" s="388"/>
      <c r="J123" s="388"/>
      <c r="K123" s="388"/>
      <c r="L123" s="388"/>
      <c r="M123" s="388"/>
      <c r="N123" s="388"/>
      <c r="O123" s="388"/>
      <c r="P123" s="388"/>
      <c r="Q123" s="388"/>
      <c r="R123" s="388"/>
      <c r="S123" s="388"/>
      <c r="T123" s="388"/>
      <c r="U123" s="388"/>
      <c r="V123" s="388"/>
      <c r="W123" s="388"/>
      <c r="X123" s="388"/>
      <c r="Y123" s="388"/>
      <c r="Z123" s="388"/>
    </row>
    <row r="124" spans="5:26" s="41" customFormat="1" ht="24.6" x14ac:dyDescent="0.4">
      <c r="E124" s="387" t="s">
        <v>275</v>
      </c>
      <c r="F124" s="388"/>
      <c r="G124" s="388"/>
      <c r="H124" s="388"/>
      <c r="I124" s="388"/>
      <c r="J124" s="388"/>
      <c r="K124" s="388"/>
      <c r="L124" s="388"/>
      <c r="M124" s="388"/>
      <c r="N124" s="388"/>
      <c r="O124" s="388"/>
      <c r="P124" s="388"/>
      <c r="Q124" s="388"/>
      <c r="R124" s="388"/>
      <c r="S124" s="388"/>
      <c r="T124" s="388"/>
      <c r="U124" s="388"/>
      <c r="V124" s="388"/>
      <c r="W124" s="388"/>
      <c r="X124" s="388"/>
      <c r="Y124" s="388"/>
      <c r="Z124" s="388"/>
    </row>
    <row r="125" spans="5:26" s="41" customFormat="1" ht="24.6" x14ac:dyDescent="0.4">
      <c r="E125" s="387"/>
      <c r="F125" s="388"/>
      <c r="G125" s="388"/>
      <c r="H125" s="388"/>
      <c r="I125" s="388"/>
      <c r="J125" s="388"/>
      <c r="K125" s="388"/>
      <c r="L125" s="388"/>
      <c r="M125" s="388"/>
      <c r="N125" s="388"/>
      <c r="O125" s="388"/>
      <c r="P125" s="388"/>
      <c r="Q125" s="388"/>
      <c r="R125" s="388"/>
      <c r="S125" s="388"/>
      <c r="T125" s="388"/>
      <c r="U125" s="388"/>
      <c r="V125" s="388"/>
      <c r="W125" s="388"/>
      <c r="X125" s="388"/>
      <c r="Y125" s="388"/>
      <c r="Z125" s="388"/>
    </row>
  </sheetData>
  <sheetProtection algorithmName="SHA-512" hashValue="WCuArXcNMPNurS+6aS/tWMmehMTN+sjO8dK529HV7+/yLCB68adq8kE2UwCpq4GxP5WkH3NIHPaSFOGRsOnPmQ==" saltValue="QLB+RECMrzSSUvw2M7a2CA==" spinCount="100000" sheet="1" objects="1" scenarios="1" formatRows="0" insertColumns="0" deleteColumns="0" deleteRows="0" sort="0"/>
  <mergeCells count="513">
    <mergeCell ref="AP25:BF25"/>
    <mergeCell ref="AP26:BF26"/>
    <mergeCell ref="AM81:AX81"/>
    <mergeCell ref="AQ88:BF88"/>
    <mergeCell ref="AQ89:BF89"/>
    <mergeCell ref="AQ90:BF90"/>
    <mergeCell ref="AQ91:BF91"/>
    <mergeCell ref="AQ92:BF92"/>
    <mergeCell ref="Y88:AP88"/>
    <mergeCell ref="Y89:AP89"/>
    <mergeCell ref="Y90:AP90"/>
    <mergeCell ref="Y91:AP91"/>
    <mergeCell ref="AQ87:BF87"/>
    <mergeCell ref="AP27:BF27"/>
    <mergeCell ref="AL28:AO28"/>
    <mergeCell ref="AL29:AO29"/>
    <mergeCell ref="AE27:AJ27"/>
    <mergeCell ref="AE28:AJ28"/>
    <mergeCell ref="AP29:BF29"/>
    <mergeCell ref="AL30:AO30"/>
    <mergeCell ref="AP30:BF30"/>
    <mergeCell ref="AA33:AD33"/>
    <mergeCell ref="AE33:AJ33"/>
    <mergeCell ref="AA32:AD32"/>
    <mergeCell ref="E8:T8"/>
    <mergeCell ref="E9:T9"/>
    <mergeCell ref="AG12:AJ12"/>
    <mergeCell ref="E12:T12"/>
    <mergeCell ref="AG13:AJ13"/>
    <mergeCell ref="AG10:AJ10"/>
    <mergeCell ref="B92:X92"/>
    <mergeCell ref="Y87:AP87"/>
    <mergeCell ref="B90:X90"/>
    <mergeCell ref="B91:X91"/>
    <mergeCell ref="B88:X88"/>
    <mergeCell ref="B89:X89"/>
    <mergeCell ref="B87:X87"/>
    <mergeCell ref="Y92:AP92"/>
    <mergeCell ref="B15:D15"/>
    <mergeCell ref="B40:BF41"/>
    <mergeCell ref="B58:BF59"/>
    <mergeCell ref="B83:I83"/>
    <mergeCell ref="J83:BF83"/>
    <mergeCell ref="AG15:AJ15"/>
    <mergeCell ref="E15:T15"/>
    <mergeCell ref="B19:BF19"/>
    <mergeCell ref="AP28:BF28"/>
    <mergeCell ref="AL25:AO25"/>
    <mergeCell ref="AL9:AW9"/>
    <mergeCell ref="B35:BF35"/>
    <mergeCell ref="B36:BF36"/>
    <mergeCell ref="AL33:AO33"/>
    <mergeCell ref="AL34:AO34"/>
    <mergeCell ref="AL31:AO31"/>
    <mergeCell ref="AP23:BF23"/>
    <mergeCell ref="AP34:BF34"/>
    <mergeCell ref="B20:BF20"/>
    <mergeCell ref="B11:D11"/>
    <mergeCell ref="E10:T10"/>
    <mergeCell ref="AP33:BF33"/>
    <mergeCell ref="B14:D14"/>
    <mergeCell ref="AX15:BA15"/>
    <mergeCell ref="E11:T11"/>
    <mergeCell ref="E14:T14"/>
    <mergeCell ref="AL23:AO23"/>
    <mergeCell ref="AP31:BF31"/>
    <mergeCell ref="AP32:BF32"/>
    <mergeCell ref="B17:BF17"/>
    <mergeCell ref="E13:T13"/>
    <mergeCell ref="AG14:AJ14"/>
    <mergeCell ref="AG9:AJ9"/>
    <mergeCell ref="AL26:AO26"/>
    <mergeCell ref="BB6:BF6"/>
    <mergeCell ref="BB7:BF7"/>
    <mergeCell ref="AG6:AJ6"/>
    <mergeCell ref="AG8:AJ8"/>
    <mergeCell ref="AG7:AJ7"/>
    <mergeCell ref="AX5:BA5"/>
    <mergeCell ref="AX6:BA6"/>
    <mergeCell ref="AX7:BA7"/>
    <mergeCell ref="AX8:BA8"/>
    <mergeCell ref="AL8:AW8"/>
    <mergeCell ref="CJ7:CM7"/>
    <mergeCell ref="CJ8:CM8"/>
    <mergeCell ref="CJ9:CM9"/>
    <mergeCell ref="CJ10:CM10"/>
    <mergeCell ref="CP7:CS7"/>
    <mergeCell ref="CP8:CS8"/>
    <mergeCell ref="CP11:CS11"/>
    <mergeCell ref="AX11:BA11"/>
    <mergeCell ref="CJ11:CM11"/>
    <mergeCell ref="BB10:BF10"/>
    <mergeCell ref="BB11:BF11"/>
    <mergeCell ref="AX10:BA10"/>
    <mergeCell ref="AX9:BA9"/>
    <mergeCell ref="CJ1:CS1"/>
    <mergeCell ref="BB15:BF15"/>
    <mergeCell ref="AL1:BG1"/>
    <mergeCell ref="CJ15:CM15"/>
    <mergeCell ref="B13:D13"/>
    <mergeCell ref="AX13:BA13"/>
    <mergeCell ref="AX14:BA14"/>
    <mergeCell ref="BB5:BF5"/>
    <mergeCell ref="B8:D8"/>
    <mergeCell ref="B10:D10"/>
    <mergeCell ref="CP12:CS12"/>
    <mergeCell ref="CP13:CS13"/>
    <mergeCell ref="CP14:CS14"/>
    <mergeCell ref="CP15:CS15"/>
    <mergeCell ref="AX12:BA12"/>
    <mergeCell ref="CJ12:CM12"/>
    <mergeCell ref="CP9:CS9"/>
    <mergeCell ref="CP10:CS10"/>
    <mergeCell ref="B12:D12"/>
    <mergeCell ref="CJ14:CM14"/>
    <mergeCell ref="CJ13:CM13"/>
    <mergeCell ref="AG11:AJ11"/>
    <mergeCell ref="CP6:CS6"/>
    <mergeCell ref="CJ6:CM6"/>
    <mergeCell ref="E7:T7"/>
    <mergeCell ref="BB14:BF14"/>
    <mergeCell ref="BB12:BF12"/>
    <mergeCell ref="AP24:BF24"/>
    <mergeCell ref="B5:D5"/>
    <mergeCell ref="BB13:BF13"/>
    <mergeCell ref="B6:D6"/>
    <mergeCell ref="AG5:AJ5"/>
    <mergeCell ref="BB8:BF8"/>
    <mergeCell ref="BB9:BF9"/>
    <mergeCell ref="B9:D9"/>
    <mergeCell ref="B7:D7"/>
    <mergeCell ref="E5:T5"/>
    <mergeCell ref="E6:T6"/>
    <mergeCell ref="AL24:AO24"/>
    <mergeCell ref="AE23:AJ23"/>
    <mergeCell ref="U11:AF11"/>
    <mergeCell ref="U12:AF12"/>
    <mergeCell ref="U13:AF13"/>
    <mergeCell ref="U14:AF14"/>
    <mergeCell ref="U15:AF15"/>
    <mergeCell ref="AL5:AW5"/>
    <mergeCell ref="AL6:AW6"/>
    <mergeCell ref="AL7:AW7"/>
    <mergeCell ref="AL32:AO32"/>
    <mergeCell ref="AE31:AJ31"/>
    <mergeCell ref="AL27:AO27"/>
    <mergeCell ref="B33:D33"/>
    <mergeCell ref="E33:O33"/>
    <mergeCell ref="B31:D31"/>
    <mergeCell ref="E31:O31"/>
    <mergeCell ref="P31:R31"/>
    <mergeCell ref="S31:U31"/>
    <mergeCell ref="B32:D32"/>
    <mergeCell ref="E32:O32"/>
    <mergeCell ref="P32:R32"/>
    <mergeCell ref="S32:U32"/>
    <mergeCell ref="B30:D30"/>
    <mergeCell ref="E30:O30"/>
    <mergeCell ref="P30:R30"/>
    <mergeCell ref="S30:U30"/>
    <mergeCell ref="V30:X30"/>
    <mergeCell ref="Y30:Z30"/>
    <mergeCell ref="AE34:AJ34"/>
    <mergeCell ref="B34:Z34"/>
    <mergeCell ref="B29:D29"/>
    <mergeCell ref="E29:O29"/>
    <mergeCell ref="P29:R29"/>
    <mergeCell ref="S29:U29"/>
    <mergeCell ref="V29:X29"/>
    <mergeCell ref="Y29:Z29"/>
    <mergeCell ref="AA29:AD29"/>
    <mergeCell ref="AE29:AJ29"/>
    <mergeCell ref="V32:X32"/>
    <mergeCell ref="Y32:Z32"/>
    <mergeCell ref="P33:R33"/>
    <mergeCell ref="S33:U33"/>
    <mergeCell ref="V33:X33"/>
    <mergeCell ref="Y33:Z33"/>
    <mergeCell ref="V31:X31"/>
    <mergeCell ref="Y31:Z31"/>
    <mergeCell ref="AE32:AJ32"/>
    <mergeCell ref="AA30:AD30"/>
    <mergeCell ref="AE30:AJ30"/>
    <mergeCell ref="AA31:AD31"/>
    <mergeCell ref="AL42:AQ42"/>
    <mergeCell ref="AE42:AJ42"/>
    <mergeCell ref="B42:D42"/>
    <mergeCell ref="P42:R42"/>
    <mergeCell ref="S42:U42"/>
    <mergeCell ref="V24:X24"/>
    <mergeCell ref="AA34:AD34"/>
    <mergeCell ref="Y24:Z24"/>
    <mergeCell ref="AA24:AD24"/>
    <mergeCell ref="B28:D28"/>
    <mergeCell ref="E42:O42"/>
    <mergeCell ref="V42:X42"/>
    <mergeCell ref="Y27:Z27"/>
    <mergeCell ref="E24:O24"/>
    <mergeCell ref="P24:R24"/>
    <mergeCell ref="S24:U24"/>
    <mergeCell ref="AE24:AJ24"/>
    <mergeCell ref="E25:O25"/>
    <mergeCell ref="P25:R25"/>
    <mergeCell ref="S25:U25"/>
    <mergeCell ref="Y25:Z25"/>
    <mergeCell ref="AA25:AD25"/>
    <mergeCell ref="AE25:AJ25"/>
    <mergeCell ref="E26:O26"/>
    <mergeCell ref="P43:R43"/>
    <mergeCell ref="S43:U43"/>
    <mergeCell ref="P47:R47"/>
    <mergeCell ref="S47:U47"/>
    <mergeCell ref="B48:D48"/>
    <mergeCell ref="E48:O48"/>
    <mergeCell ref="P48:R48"/>
    <mergeCell ref="S48:U48"/>
    <mergeCell ref="B47:D47"/>
    <mergeCell ref="P45:R45"/>
    <mergeCell ref="S45:U45"/>
    <mergeCell ref="B43:D43"/>
    <mergeCell ref="E44:O44"/>
    <mergeCell ref="P46:R46"/>
    <mergeCell ref="B45:D45"/>
    <mergeCell ref="B46:D46"/>
    <mergeCell ref="B44:D44"/>
    <mergeCell ref="AE46:AJ46"/>
    <mergeCell ref="V48:X48"/>
    <mergeCell ref="Y48:Z48"/>
    <mergeCell ref="AA48:AD48"/>
    <mergeCell ref="AE48:AJ48"/>
    <mergeCell ref="V49:X49"/>
    <mergeCell ref="Y49:Z49"/>
    <mergeCell ref="AA49:AD49"/>
    <mergeCell ref="AE49:AJ49"/>
    <mergeCell ref="V47:X47"/>
    <mergeCell ref="V50:X50"/>
    <mergeCell ref="Y50:Z50"/>
    <mergeCell ref="AA50:AD50"/>
    <mergeCell ref="AE50:AJ50"/>
    <mergeCell ref="V52:X52"/>
    <mergeCell ref="Y52:Z52"/>
    <mergeCell ref="AA52:AD52"/>
    <mergeCell ref="AE52:AJ52"/>
    <mergeCell ref="B50:D50"/>
    <mergeCell ref="E50:O50"/>
    <mergeCell ref="P50:R50"/>
    <mergeCell ref="S50:U50"/>
    <mergeCell ref="B52:D52"/>
    <mergeCell ref="E52:O52"/>
    <mergeCell ref="P52:R52"/>
    <mergeCell ref="B60:D60"/>
    <mergeCell ref="B62:D62"/>
    <mergeCell ref="B63:D63"/>
    <mergeCell ref="AE45:AJ45"/>
    <mergeCell ref="AA51:AD51"/>
    <mergeCell ref="AE51:AJ51"/>
    <mergeCell ref="AL51:AQ51"/>
    <mergeCell ref="AR51:BB51"/>
    <mergeCell ref="AL47:AQ47"/>
    <mergeCell ref="V45:X45"/>
    <mergeCell ref="E46:O46"/>
    <mergeCell ref="V46:X46"/>
    <mergeCell ref="AL48:AQ48"/>
    <mergeCell ref="AR48:BB48"/>
    <mergeCell ref="AL50:AQ50"/>
    <mergeCell ref="AR50:BB50"/>
    <mergeCell ref="B51:D51"/>
    <mergeCell ref="E51:O51"/>
    <mergeCell ref="P51:R51"/>
    <mergeCell ref="S51:U51"/>
    <mergeCell ref="V51:X51"/>
    <mergeCell ref="Y51:Z51"/>
    <mergeCell ref="B49:D49"/>
    <mergeCell ref="E49:O49"/>
    <mergeCell ref="AF61:AJ61"/>
    <mergeCell ref="E64:N64"/>
    <mergeCell ref="T63:X63"/>
    <mergeCell ref="AF64:AJ64"/>
    <mergeCell ref="AF65:AJ65"/>
    <mergeCell ref="AB66:AE66"/>
    <mergeCell ref="AF66:AJ66"/>
    <mergeCell ref="E61:N61"/>
    <mergeCell ref="O61:S61"/>
    <mergeCell ref="T61:X61"/>
    <mergeCell ref="E62:N62"/>
    <mergeCell ref="T62:X62"/>
    <mergeCell ref="Y62:AA62"/>
    <mergeCell ref="E69:N69"/>
    <mergeCell ref="O69:S69"/>
    <mergeCell ref="T69:X69"/>
    <mergeCell ref="AF68:AJ68"/>
    <mergeCell ref="AB68:AE68"/>
    <mergeCell ref="AL52:AQ52"/>
    <mergeCell ref="AR52:BB52"/>
    <mergeCell ref="BC52:BF52"/>
    <mergeCell ref="S52:U52"/>
    <mergeCell ref="AB64:AE64"/>
    <mergeCell ref="O62:S62"/>
    <mergeCell ref="E63:N63"/>
    <mergeCell ref="BB65:BF65"/>
    <mergeCell ref="B55:BF55"/>
    <mergeCell ref="B66:D66"/>
    <mergeCell ref="E66:N66"/>
    <mergeCell ref="O66:S66"/>
    <mergeCell ref="T66:X66"/>
    <mergeCell ref="Y66:AA66"/>
    <mergeCell ref="AL66:AQ66"/>
    <mergeCell ref="AL53:AQ53"/>
    <mergeCell ref="B61:D61"/>
    <mergeCell ref="Y61:AA61"/>
    <mergeCell ref="AB61:AE61"/>
    <mergeCell ref="A1:AJ1"/>
    <mergeCell ref="B26:D26"/>
    <mergeCell ref="V26:X26"/>
    <mergeCell ref="V27:X27"/>
    <mergeCell ref="V25:X25"/>
    <mergeCell ref="AB69:AE69"/>
    <mergeCell ref="AF69:AJ69"/>
    <mergeCell ref="B69:D69"/>
    <mergeCell ref="Y69:AA69"/>
    <mergeCell ref="V23:X23"/>
    <mergeCell ref="B27:D27"/>
    <mergeCell ref="B25:D25"/>
    <mergeCell ref="B24:D24"/>
    <mergeCell ref="AA23:AD23"/>
    <mergeCell ref="AA27:AD27"/>
    <mergeCell ref="B23:D23"/>
    <mergeCell ref="E23:O23"/>
    <mergeCell ref="P23:R23"/>
    <mergeCell ref="S23:U23"/>
    <mergeCell ref="Y23:Z23"/>
    <mergeCell ref="E27:O27"/>
    <mergeCell ref="P27:R27"/>
    <mergeCell ref="S27:U27"/>
    <mergeCell ref="Y68:AA68"/>
    <mergeCell ref="AE44:AJ44"/>
    <mergeCell ref="AA53:AD53"/>
    <mergeCell ref="B53:Z53"/>
    <mergeCell ref="B54:BF54"/>
    <mergeCell ref="P26:R26"/>
    <mergeCell ref="S26:U26"/>
    <mergeCell ref="Y26:Z26"/>
    <mergeCell ref="AA26:AD26"/>
    <mergeCell ref="AE26:AJ26"/>
    <mergeCell ref="E28:O28"/>
    <mergeCell ref="P28:R28"/>
    <mergeCell ref="S28:U28"/>
    <mergeCell ref="V28:X28"/>
    <mergeCell ref="Y28:Z28"/>
    <mergeCell ref="AA28:AD28"/>
    <mergeCell ref="BC50:BF50"/>
    <mergeCell ref="BC51:BF51"/>
    <mergeCell ref="BC48:BF48"/>
    <mergeCell ref="P49:R49"/>
    <mergeCell ref="S49:U49"/>
    <mergeCell ref="AL49:AQ49"/>
    <mergeCell ref="AR49:BB49"/>
    <mergeCell ref="BC49:BF49"/>
    <mergeCell ref="AE53:AJ53"/>
    <mergeCell ref="B68:D68"/>
    <mergeCell ref="E68:N68"/>
    <mergeCell ref="O68:S68"/>
    <mergeCell ref="T68:X68"/>
    <mergeCell ref="AL43:AQ43"/>
    <mergeCell ref="AL44:AQ44"/>
    <mergeCell ref="AL45:AQ45"/>
    <mergeCell ref="AL46:AQ46"/>
    <mergeCell ref="V43:X43"/>
    <mergeCell ref="E45:O45"/>
    <mergeCell ref="S44:U44"/>
    <mergeCell ref="Y60:AA60"/>
    <mergeCell ref="AB60:AE60"/>
    <mergeCell ref="AF60:AJ60"/>
    <mergeCell ref="T60:X60"/>
    <mergeCell ref="O60:S60"/>
    <mergeCell ref="E60:N60"/>
    <mergeCell ref="AE43:AJ43"/>
    <mergeCell ref="V44:X44"/>
    <mergeCell ref="E47:O47"/>
    <mergeCell ref="P44:R44"/>
    <mergeCell ref="AE47:AJ47"/>
    <mergeCell ref="E43:O43"/>
    <mergeCell ref="S46:U46"/>
    <mergeCell ref="B71:X71"/>
    <mergeCell ref="T65:X65"/>
    <mergeCell ref="AF71:AJ71"/>
    <mergeCell ref="B64:D64"/>
    <mergeCell ref="AB70:AE70"/>
    <mergeCell ref="AF70:AJ70"/>
    <mergeCell ref="B70:D70"/>
    <mergeCell ref="B65:D65"/>
    <mergeCell ref="O64:S64"/>
    <mergeCell ref="T64:X64"/>
    <mergeCell ref="E65:N65"/>
    <mergeCell ref="O65:S65"/>
    <mergeCell ref="B67:D67"/>
    <mergeCell ref="E67:N67"/>
    <mergeCell ref="O67:S67"/>
    <mergeCell ref="T67:X67"/>
    <mergeCell ref="Y67:AA67"/>
    <mergeCell ref="AB67:AE67"/>
    <mergeCell ref="AF67:AJ67"/>
    <mergeCell ref="E70:N70"/>
    <mergeCell ref="O70:S70"/>
    <mergeCell ref="T70:X70"/>
    <mergeCell ref="Y65:AA65"/>
    <mergeCell ref="AB65:AE65"/>
    <mergeCell ref="AL71:AQ71"/>
    <mergeCell ref="AL64:AQ64"/>
    <mergeCell ref="AL65:AQ65"/>
    <mergeCell ref="Y71:AA71"/>
    <mergeCell ref="AF62:AJ62"/>
    <mergeCell ref="Y63:AA63"/>
    <mergeCell ref="AB63:AE63"/>
    <mergeCell ref="AF63:AJ63"/>
    <mergeCell ref="Y70:AA70"/>
    <mergeCell ref="AL70:AQ70"/>
    <mergeCell ref="BC46:BF46"/>
    <mergeCell ref="AR47:BB47"/>
    <mergeCell ref="BC47:BF47"/>
    <mergeCell ref="AR53:BB53"/>
    <mergeCell ref="BC53:BF53"/>
    <mergeCell ref="BB62:BF62"/>
    <mergeCell ref="B56:BF56"/>
    <mergeCell ref="BC42:BF42"/>
    <mergeCell ref="AR42:BB42"/>
    <mergeCell ref="BC43:BF43"/>
    <mergeCell ref="AR43:BB43"/>
    <mergeCell ref="AR44:BB44"/>
    <mergeCell ref="BC44:BF44"/>
    <mergeCell ref="AR45:BB45"/>
    <mergeCell ref="BC45:BF45"/>
    <mergeCell ref="BB61:BF61"/>
    <mergeCell ref="AL61:AQ61"/>
    <mergeCell ref="AL62:AQ62"/>
    <mergeCell ref="AL60:AQ60"/>
    <mergeCell ref="Y42:Z42"/>
    <mergeCell ref="Y43:Z43"/>
    <mergeCell ref="Y44:Z44"/>
    <mergeCell ref="Y45:Z45"/>
    <mergeCell ref="Y46:Z46"/>
    <mergeCell ref="AS73:AY73"/>
    <mergeCell ref="AZ73:BF73"/>
    <mergeCell ref="B72:BF72"/>
    <mergeCell ref="BB60:BF60"/>
    <mergeCell ref="AR60:BA60"/>
    <mergeCell ref="AR61:BA61"/>
    <mergeCell ref="BB71:BF71"/>
    <mergeCell ref="AR66:BA66"/>
    <mergeCell ref="BB66:BF66"/>
    <mergeCell ref="AR67:BA67"/>
    <mergeCell ref="AR68:BA68"/>
    <mergeCell ref="BB68:BF68"/>
    <mergeCell ref="BB67:BF67"/>
    <mergeCell ref="B73:AQ73"/>
    <mergeCell ref="AR71:BA71"/>
    <mergeCell ref="AR62:BA62"/>
    <mergeCell ref="AL63:AQ63"/>
    <mergeCell ref="AL69:AQ69"/>
    <mergeCell ref="AL67:AQ67"/>
    <mergeCell ref="AL68:AQ68"/>
    <mergeCell ref="Y64:AA64"/>
    <mergeCell ref="AB71:AE71"/>
    <mergeCell ref="AB62:AE62"/>
    <mergeCell ref="O63:S63"/>
    <mergeCell ref="B4:BF4"/>
    <mergeCell ref="AR69:BA69"/>
    <mergeCell ref="BB69:BF69"/>
    <mergeCell ref="AR70:BA70"/>
    <mergeCell ref="BB70:BF70"/>
    <mergeCell ref="AR63:BA63"/>
    <mergeCell ref="BB63:BF63"/>
    <mergeCell ref="AR64:BA64"/>
    <mergeCell ref="BB64:BF64"/>
    <mergeCell ref="B18:BF18"/>
    <mergeCell ref="AT16:AW16"/>
    <mergeCell ref="AX16:BA16"/>
    <mergeCell ref="BB16:BF16"/>
    <mergeCell ref="E16:AB16"/>
    <mergeCell ref="B16:D16"/>
    <mergeCell ref="AC16:AF16"/>
    <mergeCell ref="AG16:AJ16"/>
    <mergeCell ref="AL16:AS16"/>
    <mergeCell ref="U5:AF5"/>
    <mergeCell ref="U6:AF6"/>
    <mergeCell ref="U7:AF7"/>
    <mergeCell ref="U8:AF8"/>
    <mergeCell ref="U9:AF9"/>
    <mergeCell ref="U10:AF10"/>
    <mergeCell ref="AL10:AW10"/>
    <mergeCell ref="AL11:AW11"/>
    <mergeCell ref="AL12:AW12"/>
    <mergeCell ref="AL13:AW13"/>
    <mergeCell ref="AL14:AW14"/>
    <mergeCell ref="AL15:AW15"/>
    <mergeCell ref="E125:Z125"/>
    <mergeCell ref="E121:Z121"/>
    <mergeCell ref="E122:Z122"/>
    <mergeCell ref="E123:Z123"/>
    <mergeCell ref="E117:Z117"/>
    <mergeCell ref="E118:Z118"/>
    <mergeCell ref="E119:Z119"/>
    <mergeCell ref="E120:Z120"/>
    <mergeCell ref="E124:Z124"/>
    <mergeCell ref="AR65:BA65"/>
    <mergeCell ref="AR46:BB46"/>
    <mergeCell ref="Y47:Z47"/>
    <mergeCell ref="AA42:AD42"/>
    <mergeCell ref="AA43:AD43"/>
    <mergeCell ref="AA44:AD44"/>
    <mergeCell ref="AA45:AD45"/>
    <mergeCell ref="AA46:AD46"/>
    <mergeCell ref="AA47:AD47"/>
  </mergeCells>
  <phoneticPr fontId="0" type="noConversion"/>
  <dataValidations count="2">
    <dataValidation type="list" allowBlank="1" showInputMessage="1" showErrorMessage="1" sqref="E6:T11">
      <formula1>$E$117:$E$125</formula1>
    </dataValidation>
    <dataValidation type="list" allowBlank="1" showInputMessage="1" showErrorMessage="1" sqref="BG88:BG92 AQ88:AQ92">
      <formula1>"TITOLARE,COADIUVANTE FAMILIARE"</formula1>
    </dataValidation>
  </dataValidations>
  <printOptions horizontalCentered="1"/>
  <pageMargins left="0.27559055118110237" right="0.27559055118110237" top="0.59055118110236227" bottom="0.43307086614173229" header="0.31496062992125984" footer="0.31496062992125984"/>
  <pageSetup paperSize="9" scale="43" fitToHeight="2" orientation="portrait" blackAndWhite="1" r:id="rId1"/>
  <headerFooter alignWithMargins="0">
    <oddHeader>&amp;C&amp;14Regione Liguria - Piano Aziendale di Sviluppo&amp;R&amp;12SOTTOMISURA 4.1.2</oddHeader>
    <oddFooter>&amp;C&amp;14&amp;A&amp;Rpag 3</oddFooter>
  </headerFooter>
  <rowBreaks count="1" manualBreakCount="1">
    <brk id="37" max="5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comuni!$B$2:$B$235</xm:f>
          </x14:formula1>
          <xm:sqref>E43:O52 E24:O33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P91"/>
  <sheetViews>
    <sheetView showGridLines="0" topLeftCell="A5" workbookViewId="0">
      <selection activeCell="D5" sqref="D5"/>
    </sheetView>
  </sheetViews>
  <sheetFormatPr defaultColWidth="8.88671875" defaultRowHeight="13.8" x14ac:dyDescent="0.25"/>
  <cols>
    <col min="1" max="1" width="1.33203125" style="167" customWidth="1"/>
    <col min="2" max="2" width="6.5546875" style="168" customWidth="1"/>
    <col min="3" max="3" width="64" style="167" customWidth="1"/>
    <col min="4" max="4" width="7.5546875" style="167" customWidth="1"/>
    <col min="5" max="5" width="7.88671875" style="167" customWidth="1"/>
    <col min="6" max="6" width="49.44140625" style="167" customWidth="1"/>
    <col min="7" max="7" width="12.5546875" style="168" customWidth="1"/>
    <col min="8" max="8" width="15.109375" style="167" customWidth="1"/>
    <col min="9" max="9" width="9.109375" style="176" customWidth="1"/>
    <col min="10" max="10" width="10.33203125" style="167" customWidth="1"/>
    <col min="11" max="11" width="18" style="167" bestFit="1" customWidth="1"/>
    <col min="12" max="12" width="3.5546875" style="167" customWidth="1"/>
    <col min="13" max="38" width="8.88671875" style="167"/>
    <col min="39" max="39" width="12.88671875" style="167" bestFit="1" customWidth="1"/>
    <col min="40" max="40" width="11.6640625" style="167" bestFit="1" customWidth="1"/>
    <col min="41" max="42" width="12.88671875" style="167" bestFit="1" customWidth="1"/>
    <col min="43" max="16384" width="8.88671875" style="167"/>
  </cols>
  <sheetData>
    <row r="2" spans="2:42" ht="17.399999999999999" x14ac:dyDescent="0.3">
      <c r="B2" s="166" t="s">
        <v>282</v>
      </c>
    </row>
    <row r="4" spans="2:42" s="169" customFormat="1" ht="48" x14ac:dyDescent="0.25">
      <c r="B4" s="241" t="s">
        <v>423</v>
      </c>
      <c r="C4" s="241" t="s">
        <v>424</v>
      </c>
      <c r="D4" s="236" t="s">
        <v>524</v>
      </c>
      <c r="E4" s="236" t="s">
        <v>494</v>
      </c>
      <c r="F4" s="241" t="s">
        <v>425</v>
      </c>
      <c r="G4" s="236" t="s">
        <v>426</v>
      </c>
      <c r="H4" s="241" t="s">
        <v>497</v>
      </c>
      <c r="I4" s="236" t="s">
        <v>427</v>
      </c>
      <c r="J4" s="236" t="s">
        <v>498</v>
      </c>
      <c r="K4" s="241" t="s">
        <v>496</v>
      </c>
    </row>
    <row r="5" spans="2:42" s="169" customFormat="1" ht="32.4" customHeight="1" x14ac:dyDescent="0.25">
      <c r="B5" s="531">
        <v>1</v>
      </c>
      <c r="C5" s="534" t="s">
        <v>429</v>
      </c>
      <c r="D5" s="304"/>
      <c r="E5" s="304"/>
      <c r="F5" s="234"/>
      <c r="G5" s="237"/>
      <c r="H5" s="171"/>
      <c r="I5" s="184">
        <f>IF($D$5="SI",40%,IF('PAS 1 anagraf'!$E$48="RISULTA",50%,40%))</f>
        <v>0.4</v>
      </c>
      <c r="J5" s="238" t="str">
        <f>IF($D$5="si","0",IF($E$5="si","10%","0"))</f>
        <v>0</v>
      </c>
      <c r="K5" s="172">
        <f>+H5*(I5+J5)</f>
        <v>0</v>
      </c>
      <c r="AM5" s="176" t="s">
        <v>938</v>
      </c>
      <c r="AN5" s="176" t="s">
        <v>939</v>
      </c>
      <c r="AO5" s="176" t="s">
        <v>940</v>
      </c>
    </row>
    <row r="6" spans="2:42" s="169" customFormat="1" ht="32.4" customHeight="1" x14ac:dyDescent="0.25">
      <c r="B6" s="532"/>
      <c r="C6" s="535"/>
      <c r="D6" s="305"/>
      <c r="E6" s="211"/>
      <c r="F6" s="234"/>
      <c r="G6" s="237"/>
      <c r="H6" s="171"/>
      <c r="I6" s="184">
        <f>IF($D$5="SI",40%,IF('PAS 1 anagraf'!$E$48="RISULTA",50%,40%))</f>
        <v>0.4</v>
      </c>
      <c r="J6" s="238" t="str">
        <f>IF($D$5="si","0",IF($E$5="si","10%","0"))</f>
        <v>0</v>
      </c>
      <c r="K6" s="172">
        <f t="shared" ref="K6:K32" si="0">+H6*(I6+J6)</f>
        <v>0</v>
      </c>
      <c r="AM6" s="332">
        <f>+H5+H6+H14+H15+H17+H18+H20+H21+H28+H29</f>
        <v>0</v>
      </c>
      <c r="AN6" s="332">
        <f>+K5+K6+K14+K15+K17+K18+K20+K21+K28+K29</f>
        <v>0</v>
      </c>
      <c r="AO6" s="332">
        <f>+AM6-AN6</f>
        <v>0</v>
      </c>
    </row>
    <row r="7" spans="2:42" ht="32.4" customHeight="1" x14ac:dyDescent="0.25">
      <c r="B7" s="533"/>
      <c r="C7" s="536"/>
      <c r="D7" s="306"/>
      <c r="E7" s="212"/>
      <c r="F7" s="234"/>
      <c r="G7" s="226" t="s">
        <v>482</v>
      </c>
      <c r="H7" s="171"/>
      <c r="I7" s="184">
        <f>IF($D$5="SI",40%,IF('PAS 1 anagraf'!$E$48="RISULTA",50%,40%))</f>
        <v>0.4</v>
      </c>
      <c r="J7" s="238" t="str">
        <f>IF($D$5="si","0",IF($E$5="si","10%","0"))</f>
        <v>0</v>
      </c>
      <c r="K7" s="172">
        <f t="shared" si="0"/>
        <v>0</v>
      </c>
      <c r="AL7" s="167" t="s">
        <v>942</v>
      </c>
      <c r="AM7" s="333">
        <f>+H37+H41+H43+H45+H49</f>
        <v>0</v>
      </c>
      <c r="AN7" s="333">
        <f>+K37+K41+K43+K45+K49</f>
        <v>0</v>
      </c>
      <c r="AO7" s="332">
        <f>+AM7-AN7</f>
        <v>0</v>
      </c>
      <c r="AP7" s="333">
        <f>+AO7+AO6</f>
        <v>0</v>
      </c>
    </row>
    <row r="8" spans="2:42" ht="32.4" customHeight="1" x14ac:dyDescent="0.25">
      <c r="B8" s="531">
        <v>2</v>
      </c>
      <c r="C8" s="534" t="s">
        <v>431</v>
      </c>
      <c r="D8" s="304"/>
      <c r="E8" s="304"/>
      <c r="F8" s="234"/>
      <c r="G8" s="537" t="s">
        <v>482</v>
      </c>
      <c r="H8" s="171"/>
      <c r="I8" s="184">
        <f>IF($D$8="SI",40%,IF('PAS 1 anagraf'!$E$48="RISULTA",50%,40%))</f>
        <v>0.4</v>
      </c>
      <c r="J8" s="238" t="str">
        <f>IF($D$8="si","0",IF($E$8="si","10%","0"))</f>
        <v>0</v>
      </c>
      <c r="K8" s="172">
        <f t="shared" si="0"/>
        <v>0</v>
      </c>
      <c r="AM8" s="169" t="s">
        <v>941</v>
      </c>
    </row>
    <row r="9" spans="2:42" ht="32.4" customHeight="1" x14ac:dyDescent="0.25">
      <c r="B9" s="532"/>
      <c r="C9" s="535"/>
      <c r="D9" s="305"/>
      <c r="E9" s="211"/>
      <c r="F9" s="234"/>
      <c r="G9" s="538"/>
      <c r="H9" s="171"/>
      <c r="I9" s="184">
        <f>IF($D$8="SI",40%,IF('PAS 1 anagraf'!$E$48="RISULTA",50%,40%))</f>
        <v>0.4</v>
      </c>
      <c r="J9" s="238" t="str">
        <f>IF($D$8="si","0",IF($E$8="si","10%","0"))</f>
        <v>0</v>
      </c>
      <c r="K9" s="172">
        <f t="shared" si="0"/>
        <v>0</v>
      </c>
      <c r="AM9" s="333">
        <f>+H7+H8+H9+H10+H11+H12+H13+H16+H19+H22+H23+H24+H25+H26+H27+H30+H31+H32</f>
        <v>0</v>
      </c>
      <c r="AN9" s="333">
        <f>+K7+K8+K9+K10+K11+K12+K13+K16+K19+K22+K23+K24+K25+K26+K27+K30+K31+K32</f>
        <v>0</v>
      </c>
      <c r="AO9" s="333">
        <f>+AM9-AN9</f>
        <v>0</v>
      </c>
    </row>
    <row r="10" spans="2:42" ht="32.4" customHeight="1" x14ac:dyDescent="0.25">
      <c r="B10" s="533"/>
      <c r="C10" s="536"/>
      <c r="D10" s="306"/>
      <c r="E10" s="212"/>
      <c r="F10" s="234"/>
      <c r="G10" s="539"/>
      <c r="H10" s="171"/>
      <c r="I10" s="184">
        <f>IF($D$8="SI",40%,IF('PAS 1 anagraf'!$E$48="RISULTA",50%,40%))</f>
        <v>0.4</v>
      </c>
      <c r="J10" s="238" t="str">
        <f>IF($D$8="si","0",IF($E$8="si","10%","0"))</f>
        <v>0</v>
      </c>
      <c r="K10" s="172">
        <f t="shared" si="0"/>
        <v>0</v>
      </c>
      <c r="AL10" s="167" t="s">
        <v>942</v>
      </c>
      <c r="AM10" s="333">
        <f>+H38+H39+H40+H42+H44+H46+H47+H48+H50+H51</f>
        <v>0</v>
      </c>
      <c r="AN10" s="333">
        <f>+K38+K39+K40+K42+K44+K46+K47+K48+K50+K51</f>
        <v>0</v>
      </c>
      <c r="AO10" s="333">
        <f>+AM10-AN10</f>
        <v>0</v>
      </c>
      <c r="AP10" s="333">
        <f>+AO10+AO9</f>
        <v>0</v>
      </c>
    </row>
    <row r="11" spans="2:42" ht="32.4" customHeight="1" x14ac:dyDescent="0.25">
      <c r="B11" s="531">
        <v>3</v>
      </c>
      <c r="C11" s="534" t="s">
        <v>433</v>
      </c>
      <c r="D11" s="304"/>
      <c r="E11" s="304"/>
      <c r="F11" s="235"/>
      <c r="G11" s="537" t="s">
        <v>482</v>
      </c>
      <c r="H11" s="171"/>
      <c r="I11" s="184">
        <f>IF($D$11="SI",40%,IF('PAS 1 anagraf'!$E$48="RISULTA",50%,40%))</f>
        <v>0.4</v>
      </c>
      <c r="J11" s="238" t="str">
        <f>IF($D$11="si","0",IF($E$11="si","10%","0"))</f>
        <v>0</v>
      </c>
      <c r="K11" s="172">
        <f t="shared" si="0"/>
        <v>0</v>
      </c>
    </row>
    <row r="12" spans="2:42" ht="32.4" customHeight="1" x14ac:dyDescent="0.25">
      <c r="B12" s="532"/>
      <c r="C12" s="535"/>
      <c r="D12" s="305"/>
      <c r="E12" s="211"/>
      <c r="F12" s="235"/>
      <c r="G12" s="538"/>
      <c r="H12" s="171"/>
      <c r="I12" s="184">
        <f>IF($D$11="SI",40%,IF('PAS 1 anagraf'!$E$48="RISULTA",50%,40%))</f>
        <v>0.4</v>
      </c>
      <c r="J12" s="238" t="str">
        <f>IF($D$11="si","0",IF($E$11="si","10%","0"))</f>
        <v>0</v>
      </c>
      <c r="K12" s="172">
        <f t="shared" si="0"/>
        <v>0</v>
      </c>
    </row>
    <row r="13" spans="2:42" ht="32.4" customHeight="1" x14ac:dyDescent="0.25">
      <c r="B13" s="533"/>
      <c r="C13" s="536"/>
      <c r="D13" s="306"/>
      <c r="E13" s="212"/>
      <c r="F13" s="170"/>
      <c r="G13" s="539"/>
      <c r="H13" s="171"/>
      <c r="I13" s="184">
        <f>IF($D$11="SI",40%,IF('PAS 1 anagraf'!$E$48="RISULTA",50%,40%))</f>
        <v>0.4</v>
      </c>
      <c r="J13" s="238" t="str">
        <f>IF($D$11="si","0",IF($E$11="si","10%","0"))</f>
        <v>0</v>
      </c>
      <c r="K13" s="172">
        <f t="shared" si="0"/>
        <v>0</v>
      </c>
    </row>
    <row r="14" spans="2:42" ht="32.4" customHeight="1" x14ac:dyDescent="0.25">
      <c r="B14" s="531">
        <v>4</v>
      </c>
      <c r="C14" s="534" t="s">
        <v>435</v>
      </c>
      <c r="D14" s="304"/>
      <c r="E14" s="304"/>
      <c r="F14" s="170"/>
      <c r="G14" s="237"/>
      <c r="H14" s="171"/>
      <c r="I14" s="184">
        <f>IF($D$14="SI",40%,IF('PAS 1 anagraf'!$E$48="RISULTA",50%,40%))</f>
        <v>0.4</v>
      </c>
      <c r="J14" s="238" t="str">
        <f>IF($D$14="si","0",IF($E$14="si","10%","0"))</f>
        <v>0</v>
      </c>
      <c r="K14" s="172">
        <f t="shared" si="0"/>
        <v>0</v>
      </c>
    </row>
    <row r="15" spans="2:42" ht="32.4" customHeight="1" x14ac:dyDescent="0.25">
      <c r="B15" s="532"/>
      <c r="C15" s="535"/>
      <c r="D15" s="305"/>
      <c r="E15" s="211"/>
      <c r="F15" s="170"/>
      <c r="G15" s="237"/>
      <c r="H15" s="171"/>
      <c r="I15" s="184">
        <f>IF($D$14="SI",40%,IF('PAS 1 anagraf'!$E$48="RISULTA",50%,40%))</f>
        <v>0.4</v>
      </c>
      <c r="J15" s="238" t="str">
        <f>IF($D$14="si","0",IF($E$14="si","10%","0"))</f>
        <v>0</v>
      </c>
      <c r="K15" s="172">
        <f t="shared" si="0"/>
        <v>0</v>
      </c>
    </row>
    <row r="16" spans="2:42" ht="32.4" customHeight="1" x14ac:dyDescent="0.25">
      <c r="B16" s="533"/>
      <c r="C16" s="536"/>
      <c r="D16" s="306"/>
      <c r="E16" s="212"/>
      <c r="F16" s="170"/>
      <c r="G16" s="226" t="s">
        <v>482</v>
      </c>
      <c r="H16" s="171"/>
      <c r="I16" s="184">
        <f>IF($D$14="SI",40%,IF('PAS 1 anagraf'!$E$48="RISULTA",50%,40%))</f>
        <v>0.4</v>
      </c>
      <c r="J16" s="238" t="str">
        <f>IF($D$14="si","0",IF($E$14="si","10%","0"))</f>
        <v>0</v>
      </c>
      <c r="K16" s="172">
        <f t="shared" si="0"/>
        <v>0</v>
      </c>
    </row>
    <row r="17" spans="2:11" ht="32.4" customHeight="1" x14ac:dyDescent="0.25">
      <c r="B17" s="531">
        <v>5</v>
      </c>
      <c r="C17" s="534" t="s">
        <v>437</v>
      </c>
      <c r="D17" s="304"/>
      <c r="E17" s="304"/>
      <c r="F17" s="170"/>
      <c r="G17" s="237"/>
      <c r="H17" s="171"/>
      <c r="I17" s="184">
        <f>IF($D$17="SI",40%,IF('PAS 1 anagraf'!$E$48="RISULTA",50%,40%))</f>
        <v>0.4</v>
      </c>
      <c r="J17" s="238" t="str">
        <f>IF($D$17="si","0",IF($E$17="si","10%","0"))</f>
        <v>0</v>
      </c>
      <c r="K17" s="172">
        <f t="shared" si="0"/>
        <v>0</v>
      </c>
    </row>
    <row r="18" spans="2:11" ht="32.4" customHeight="1" x14ac:dyDescent="0.25">
      <c r="B18" s="532"/>
      <c r="C18" s="535"/>
      <c r="D18" s="305"/>
      <c r="E18" s="211"/>
      <c r="F18" s="170"/>
      <c r="G18" s="237"/>
      <c r="H18" s="171"/>
      <c r="I18" s="184">
        <f>IF($D$17="SI",40%,IF('PAS 1 anagraf'!$E$48="RISULTA",50%,40%))</f>
        <v>0.4</v>
      </c>
      <c r="J18" s="238" t="str">
        <f>IF($D$17="si","0",IF($E$17="si","10%","0"))</f>
        <v>0</v>
      </c>
      <c r="K18" s="172">
        <f t="shared" si="0"/>
        <v>0</v>
      </c>
    </row>
    <row r="19" spans="2:11" ht="32.4" customHeight="1" x14ac:dyDescent="0.25">
      <c r="B19" s="533"/>
      <c r="C19" s="536"/>
      <c r="D19" s="306"/>
      <c r="E19" s="212"/>
      <c r="F19" s="173"/>
      <c r="G19" s="226" t="s">
        <v>482</v>
      </c>
      <c r="H19" s="171"/>
      <c r="I19" s="184">
        <f>IF($D$17="SI",40%,IF('PAS 1 anagraf'!$E$48="RISULTA",50%,40%))</f>
        <v>0.4</v>
      </c>
      <c r="J19" s="238" t="str">
        <f>IF($D$17="si","0",IF($E$17="si","10%","0"))</f>
        <v>0</v>
      </c>
      <c r="K19" s="172">
        <f t="shared" si="0"/>
        <v>0</v>
      </c>
    </row>
    <row r="20" spans="2:11" ht="32.4" customHeight="1" x14ac:dyDescent="0.25">
      <c r="B20" s="531">
        <v>6</v>
      </c>
      <c r="C20" s="534" t="s">
        <v>439</v>
      </c>
      <c r="D20" s="304"/>
      <c r="E20" s="304"/>
      <c r="F20" s="173"/>
      <c r="G20" s="237"/>
      <c r="H20" s="171"/>
      <c r="I20" s="184">
        <f>IF($D$20="SI",40%,IF('PAS 1 anagraf'!$E$48="RISULTA",50%,40%))</f>
        <v>0.4</v>
      </c>
      <c r="J20" s="238" t="str">
        <f>IF($D$20="si","0",IF($E$20="si","10%","0"))</f>
        <v>0</v>
      </c>
      <c r="K20" s="172">
        <f t="shared" si="0"/>
        <v>0</v>
      </c>
    </row>
    <row r="21" spans="2:11" ht="32.4" customHeight="1" x14ac:dyDescent="0.25">
      <c r="B21" s="532"/>
      <c r="C21" s="535"/>
      <c r="D21" s="305"/>
      <c r="E21" s="211"/>
      <c r="F21" s="173"/>
      <c r="G21" s="237"/>
      <c r="H21" s="171"/>
      <c r="I21" s="184">
        <f>IF($D$20="SI",40%,IF('PAS 1 anagraf'!$E$48="RISULTA",50%,40%))</f>
        <v>0.4</v>
      </c>
      <c r="J21" s="238" t="str">
        <f>IF($D$20="si","0",IF($E$20="si","10%","0"))</f>
        <v>0</v>
      </c>
      <c r="K21" s="172">
        <f t="shared" si="0"/>
        <v>0</v>
      </c>
    </row>
    <row r="22" spans="2:11" ht="32.4" customHeight="1" x14ac:dyDescent="0.25">
      <c r="B22" s="533"/>
      <c r="C22" s="536"/>
      <c r="D22" s="306"/>
      <c r="E22" s="212"/>
      <c r="F22" s="173"/>
      <c r="G22" s="226" t="s">
        <v>482</v>
      </c>
      <c r="H22" s="171"/>
      <c r="I22" s="184">
        <f>IF($D$20="SI",40%,IF('PAS 1 anagraf'!$E$48="RISULTA",50%,40%))</f>
        <v>0.4</v>
      </c>
      <c r="J22" s="238" t="str">
        <f>IF($D$20="si","0",IF($E$20="si","10%","0"))</f>
        <v>0</v>
      </c>
      <c r="K22" s="172">
        <f t="shared" si="0"/>
        <v>0</v>
      </c>
    </row>
    <row r="23" spans="2:11" ht="32.4" customHeight="1" x14ac:dyDescent="0.25">
      <c r="B23" s="531">
        <v>7</v>
      </c>
      <c r="C23" s="534" t="s">
        <v>441</v>
      </c>
      <c r="D23" s="304"/>
      <c r="E23" s="304"/>
      <c r="F23" s="173"/>
      <c r="G23" s="537" t="s">
        <v>482</v>
      </c>
      <c r="H23" s="171"/>
      <c r="I23" s="184">
        <f>IF($D$23="SI",40%,IF('PAS 1 anagraf'!$E$48="RISULTA",50%,40%))</f>
        <v>0.4</v>
      </c>
      <c r="J23" s="238" t="str">
        <f>IF($D$23="si","0",IF($E$23="si","10%","0"))</f>
        <v>0</v>
      </c>
      <c r="K23" s="172">
        <f t="shared" si="0"/>
        <v>0</v>
      </c>
    </row>
    <row r="24" spans="2:11" ht="32.4" customHeight="1" x14ac:dyDescent="0.25">
      <c r="B24" s="532"/>
      <c r="C24" s="535"/>
      <c r="D24" s="305"/>
      <c r="E24" s="211"/>
      <c r="F24" s="173"/>
      <c r="G24" s="538"/>
      <c r="H24" s="171"/>
      <c r="I24" s="184">
        <f>IF($D$23="SI",40%,IF('PAS 1 anagraf'!$E$48="RISULTA",50%,40%))</f>
        <v>0.4</v>
      </c>
      <c r="J24" s="238" t="str">
        <f>IF($D$23="si","0",IF($E$23="si","10%","0"))</f>
        <v>0</v>
      </c>
      <c r="K24" s="172">
        <f t="shared" si="0"/>
        <v>0</v>
      </c>
    </row>
    <row r="25" spans="2:11" ht="32.4" customHeight="1" x14ac:dyDescent="0.25">
      <c r="B25" s="533"/>
      <c r="C25" s="536"/>
      <c r="D25" s="306"/>
      <c r="E25" s="212"/>
      <c r="F25" s="173"/>
      <c r="G25" s="539"/>
      <c r="H25" s="171"/>
      <c r="I25" s="184">
        <f>IF($D$23="SI",40%,IF('PAS 1 anagraf'!$E$48="RISULTA",50%,40%))</f>
        <v>0.4</v>
      </c>
      <c r="J25" s="238" t="str">
        <f>IF($D$23="si","0",IF($E$23="si","10%","0"))</f>
        <v>0</v>
      </c>
      <c r="K25" s="172">
        <f t="shared" si="0"/>
        <v>0</v>
      </c>
    </row>
    <row r="26" spans="2:11" ht="32.4" customHeight="1" x14ac:dyDescent="0.25">
      <c r="B26" s="531">
        <v>8</v>
      </c>
      <c r="C26" s="534" t="s">
        <v>443</v>
      </c>
      <c r="D26" s="304"/>
      <c r="E26" s="304"/>
      <c r="F26" s="173"/>
      <c r="G26" s="537" t="s">
        <v>482</v>
      </c>
      <c r="H26" s="171"/>
      <c r="I26" s="184">
        <f>IF($D$26="SI",40%,IF('PAS 1 anagraf'!$E$48="RISULTA",50%,40%))</f>
        <v>0.4</v>
      </c>
      <c r="J26" s="238" t="str">
        <f>IF($D$26="si","0",IF($E$26="si","10%","0"))</f>
        <v>0</v>
      </c>
      <c r="K26" s="172">
        <f t="shared" si="0"/>
        <v>0</v>
      </c>
    </row>
    <row r="27" spans="2:11" ht="32.4" customHeight="1" x14ac:dyDescent="0.25">
      <c r="B27" s="533"/>
      <c r="C27" s="536"/>
      <c r="D27" s="306"/>
      <c r="E27" s="212"/>
      <c r="F27" s="173"/>
      <c r="G27" s="539"/>
      <c r="H27" s="171"/>
      <c r="I27" s="184">
        <f>IF($D$26="SI",40%,IF('PAS 1 anagraf'!$E$48="RISULTA",50%,40%))</f>
        <v>0.4</v>
      </c>
      <c r="J27" s="238" t="str">
        <f>IF($D$26="si","0",IF($E$26="si","10%","0"))</f>
        <v>0</v>
      </c>
      <c r="K27" s="172">
        <f t="shared" si="0"/>
        <v>0</v>
      </c>
    </row>
    <row r="28" spans="2:11" ht="36.6" customHeight="1" x14ac:dyDescent="0.25">
      <c r="B28" s="531">
        <v>9</v>
      </c>
      <c r="C28" s="541" t="s">
        <v>445</v>
      </c>
      <c r="D28" s="304"/>
      <c r="E28" s="304"/>
      <c r="F28" s="173"/>
      <c r="G28" s="237"/>
      <c r="H28" s="171"/>
      <c r="I28" s="184">
        <f>IF($D$28="SI",40%,IF('PAS 1 anagraf'!$E$48="RISULTA",50%,40%))</f>
        <v>0.4</v>
      </c>
      <c r="J28" s="238" t="str">
        <f>IF($D$28="si","0",IF($E$28="si","10%","0"))</f>
        <v>0</v>
      </c>
      <c r="K28" s="172">
        <f t="shared" si="0"/>
        <v>0</v>
      </c>
    </row>
    <row r="29" spans="2:11" ht="36.6" customHeight="1" x14ac:dyDescent="0.25">
      <c r="B29" s="532"/>
      <c r="C29" s="543"/>
      <c r="D29" s="305"/>
      <c r="E29" s="211"/>
      <c r="F29" s="173"/>
      <c r="G29" s="237"/>
      <c r="H29" s="171"/>
      <c r="I29" s="184">
        <f>IF($D$28="SI",40%,IF('PAS 1 anagraf'!$E$48="RISULTA",50%,40%))</f>
        <v>0.4</v>
      </c>
      <c r="J29" s="238" t="str">
        <f>IF($D$28="si","0",IF($E$28="si","10%","0"))</f>
        <v>0</v>
      </c>
      <c r="K29" s="172">
        <f t="shared" si="0"/>
        <v>0</v>
      </c>
    </row>
    <row r="30" spans="2:11" ht="36.6" customHeight="1" x14ac:dyDescent="0.25">
      <c r="B30" s="533"/>
      <c r="C30" s="542"/>
      <c r="D30" s="306"/>
      <c r="E30" s="212"/>
      <c r="F30" s="173"/>
      <c r="G30" s="226" t="s">
        <v>482</v>
      </c>
      <c r="H30" s="171"/>
      <c r="I30" s="184">
        <f>IF($D$28="SI",40%,IF('PAS 1 anagraf'!$E$48="RISULTA",50%,40%))</f>
        <v>0.4</v>
      </c>
      <c r="J30" s="238" t="str">
        <f>IF($D$28="si","0",IF($E$28="si","10%","0"))</f>
        <v>0</v>
      </c>
      <c r="K30" s="172">
        <f t="shared" si="0"/>
        <v>0</v>
      </c>
    </row>
    <row r="31" spans="2:11" ht="32.4" customHeight="1" x14ac:dyDescent="0.25">
      <c r="B31" s="531">
        <v>10</v>
      </c>
      <c r="C31" s="541" t="s">
        <v>447</v>
      </c>
      <c r="D31" s="304"/>
      <c r="E31" s="304"/>
      <c r="F31" s="173"/>
      <c r="G31" s="537" t="s">
        <v>482</v>
      </c>
      <c r="H31" s="171"/>
      <c r="I31" s="184">
        <f>IF($D$31="SI",40%,IF('PAS 1 anagraf'!$E$48="RISULTA",50%,40%))</f>
        <v>0.4</v>
      </c>
      <c r="J31" s="238" t="str">
        <f>IF($D$31="si","0",IF($E$31="si","10%","0"))</f>
        <v>0</v>
      </c>
      <c r="K31" s="172">
        <f t="shared" si="0"/>
        <v>0</v>
      </c>
    </row>
    <row r="32" spans="2:11" ht="32.4" customHeight="1" x14ac:dyDescent="0.25">
      <c r="B32" s="533"/>
      <c r="C32" s="542"/>
      <c r="D32" s="306"/>
      <c r="E32" s="212"/>
      <c r="F32" s="173"/>
      <c r="G32" s="539"/>
      <c r="H32" s="171"/>
      <c r="I32" s="184">
        <f>IF($D$31="SI",40%,IF('PAS 1 anagraf'!$E$48="RISULTA",50%,40%))</f>
        <v>0.4</v>
      </c>
      <c r="J32" s="238" t="str">
        <f>IF($D$31="si","0",IF($E$31="si","10%","0"))</f>
        <v>0</v>
      </c>
      <c r="K32" s="172">
        <f t="shared" si="0"/>
        <v>0</v>
      </c>
    </row>
    <row r="33" spans="2:11" ht="10.95" customHeight="1" x14ac:dyDescent="0.25">
      <c r="B33" s="174"/>
      <c r="C33" s="175"/>
      <c r="D33" s="175"/>
      <c r="E33" s="175"/>
      <c r="G33" s="176"/>
      <c r="H33" s="177"/>
      <c r="I33" s="227"/>
      <c r="J33" s="239"/>
      <c r="K33" s="177"/>
    </row>
    <row r="34" spans="2:11" ht="18.600000000000001" customHeight="1" x14ac:dyDescent="0.25">
      <c r="B34" s="174"/>
      <c r="C34" s="175"/>
      <c r="D34" s="175"/>
      <c r="E34" s="175"/>
      <c r="G34" s="176"/>
      <c r="H34" s="177">
        <f>SUM(H5:H32)</f>
        <v>0</v>
      </c>
      <c r="I34" s="227"/>
      <c r="J34" s="175"/>
      <c r="K34" s="177">
        <f>SUM(K5:K32)</f>
        <v>0</v>
      </c>
    </row>
    <row r="35" spans="2:11" ht="10.95" customHeight="1" x14ac:dyDescent="0.25">
      <c r="C35" s="178"/>
      <c r="D35" s="178"/>
      <c r="E35" s="178"/>
      <c r="J35" s="178"/>
    </row>
    <row r="36" spans="2:11" ht="48" x14ac:dyDescent="0.25">
      <c r="B36" s="241" t="s">
        <v>423</v>
      </c>
      <c r="C36" s="241" t="s">
        <v>329</v>
      </c>
      <c r="D36" s="236" t="s">
        <v>524</v>
      </c>
      <c r="E36" s="236" t="s">
        <v>494</v>
      </c>
      <c r="F36" s="241" t="s">
        <v>448</v>
      </c>
      <c r="G36" s="236" t="s">
        <v>449</v>
      </c>
      <c r="H36" s="236" t="s">
        <v>495</v>
      </c>
      <c r="I36" s="236" t="s">
        <v>427</v>
      </c>
      <c r="J36" s="236" t="s">
        <v>498</v>
      </c>
      <c r="K36" s="241" t="s">
        <v>496</v>
      </c>
    </row>
    <row r="37" spans="2:11" s="169" customFormat="1" ht="22.95" customHeight="1" x14ac:dyDescent="0.25">
      <c r="B37" s="549">
        <v>1</v>
      </c>
      <c r="C37" s="240" t="s">
        <v>484</v>
      </c>
      <c r="D37" s="279">
        <f>+D5</f>
        <v>0</v>
      </c>
      <c r="E37" s="279">
        <f>+E5</f>
        <v>0</v>
      </c>
      <c r="F37" s="181">
        <f>+H5+H6</f>
        <v>0</v>
      </c>
      <c r="G37" s="182">
        <f>IF(E37="si",F37*0.08,F37*0.06)</f>
        <v>0</v>
      </c>
      <c r="H37" s="183">
        <f t="shared" ref="H37:H51" si="1">+G37</f>
        <v>0</v>
      </c>
      <c r="I37" s="184">
        <f>IF(D37="si",40%,IF('PAS 1 anagraf'!$E$48="RISULTA",50%,40%))</f>
        <v>0.4</v>
      </c>
      <c r="J37" s="238" t="str">
        <f>+J5</f>
        <v>0</v>
      </c>
      <c r="K37" s="172">
        <f t="shared" ref="K37:K51" si="2">+H37*(I37+J37)</f>
        <v>0</v>
      </c>
    </row>
    <row r="38" spans="2:11" s="169" customFormat="1" ht="22.95" customHeight="1" x14ac:dyDescent="0.25">
      <c r="B38" s="550"/>
      <c r="C38" s="240" t="s">
        <v>485</v>
      </c>
      <c r="D38" s="279">
        <f>+D37</f>
        <v>0</v>
      </c>
      <c r="E38" s="279">
        <f>+E37</f>
        <v>0</v>
      </c>
      <c r="F38" s="181">
        <f>+H7</f>
        <v>0</v>
      </c>
      <c r="G38" s="182">
        <f>+F38*0.03</f>
        <v>0</v>
      </c>
      <c r="H38" s="183">
        <f t="shared" si="1"/>
        <v>0</v>
      </c>
      <c r="I38" s="184">
        <f>IF(D38="si",40%,IF('PAS 1 anagraf'!$E$48="RISULTA",50%,40%))</f>
        <v>0.4</v>
      </c>
      <c r="J38" s="238" t="str">
        <f>+J6</f>
        <v>0</v>
      </c>
      <c r="K38" s="172">
        <f t="shared" si="2"/>
        <v>0</v>
      </c>
    </row>
    <row r="39" spans="2:11" s="169" customFormat="1" ht="22.95" customHeight="1" x14ac:dyDescent="0.25">
      <c r="B39" s="179">
        <v>2</v>
      </c>
      <c r="C39" s="240" t="s">
        <v>450</v>
      </c>
      <c r="D39" s="279">
        <f>+D8</f>
        <v>0</v>
      </c>
      <c r="E39" s="279">
        <f>+E8</f>
        <v>0</v>
      </c>
      <c r="F39" s="181">
        <f>SUM(H8:H10)</f>
        <v>0</v>
      </c>
      <c r="G39" s="182">
        <f>+F39*0.03</f>
        <v>0</v>
      </c>
      <c r="H39" s="183">
        <f t="shared" si="1"/>
        <v>0</v>
      </c>
      <c r="I39" s="184">
        <f>IF(D39="si",40%,IF('PAS 1 anagraf'!$E$48="RISULTA",50%,40%))</f>
        <v>0.4</v>
      </c>
      <c r="J39" s="238" t="str">
        <f>+J8</f>
        <v>0</v>
      </c>
      <c r="K39" s="172">
        <f t="shared" si="2"/>
        <v>0</v>
      </c>
    </row>
    <row r="40" spans="2:11" s="169" customFormat="1" ht="22.95" customHeight="1" x14ac:dyDescent="0.25">
      <c r="B40" s="179">
        <v>3</v>
      </c>
      <c r="C40" s="240" t="s">
        <v>451</v>
      </c>
      <c r="D40" s="279">
        <f>+D11</f>
        <v>0</v>
      </c>
      <c r="E40" s="279">
        <f>+E11</f>
        <v>0</v>
      </c>
      <c r="F40" s="181">
        <f>SUM(H11:H13)</f>
        <v>0</v>
      </c>
      <c r="G40" s="182">
        <f>+F40*0.03</f>
        <v>0</v>
      </c>
      <c r="H40" s="183">
        <f t="shared" si="1"/>
        <v>0</v>
      </c>
      <c r="I40" s="184">
        <f>IF(D40="si",40%,IF('PAS 1 anagraf'!$E$48="RISULTA",50%,40%))</f>
        <v>0.4</v>
      </c>
      <c r="J40" s="238" t="str">
        <f>+J11</f>
        <v>0</v>
      </c>
      <c r="K40" s="172">
        <f t="shared" si="2"/>
        <v>0</v>
      </c>
    </row>
    <row r="41" spans="2:11" s="169" customFormat="1" ht="22.95" customHeight="1" x14ac:dyDescent="0.25">
      <c r="B41" s="549">
        <v>4</v>
      </c>
      <c r="C41" s="240" t="s">
        <v>486</v>
      </c>
      <c r="D41" s="279">
        <f>+D14</f>
        <v>0</v>
      </c>
      <c r="E41" s="279">
        <f>+E14</f>
        <v>0</v>
      </c>
      <c r="F41" s="181">
        <f>+H14+H15</f>
        <v>0</v>
      </c>
      <c r="G41" s="182">
        <f>IF(E41="si",F41*0.08,F41*0.06)</f>
        <v>0</v>
      </c>
      <c r="H41" s="183">
        <f t="shared" si="1"/>
        <v>0</v>
      </c>
      <c r="I41" s="184">
        <f>IF(D41="si",40%,IF('PAS 1 anagraf'!$E$48="RISULTA",50%,40%))</f>
        <v>0.4</v>
      </c>
      <c r="J41" s="238" t="str">
        <f>+J14</f>
        <v>0</v>
      </c>
      <c r="K41" s="172">
        <f t="shared" si="2"/>
        <v>0</v>
      </c>
    </row>
    <row r="42" spans="2:11" s="169" customFormat="1" ht="22.95" customHeight="1" x14ac:dyDescent="0.25">
      <c r="B42" s="550"/>
      <c r="C42" s="240" t="s">
        <v>487</v>
      </c>
      <c r="D42" s="279">
        <f>+D41</f>
        <v>0</v>
      </c>
      <c r="E42" s="279">
        <f>+E41</f>
        <v>0</v>
      </c>
      <c r="F42" s="181">
        <f>+H16</f>
        <v>0</v>
      </c>
      <c r="G42" s="182">
        <f>+F42*0.03</f>
        <v>0</v>
      </c>
      <c r="H42" s="183">
        <f t="shared" si="1"/>
        <v>0</v>
      </c>
      <c r="I42" s="184">
        <f>IF(D42="si",40%,IF('PAS 1 anagraf'!$E$48="RISULTA",50%,40%))</f>
        <v>0.4</v>
      </c>
      <c r="J42" s="238" t="str">
        <f>+J14</f>
        <v>0</v>
      </c>
      <c r="K42" s="172">
        <f t="shared" si="2"/>
        <v>0</v>
      </c>
    </row>
    <row r="43" spans="2:11" s="169" customFormat="1" ht="22.95" customHeight="1" x14ac:dyDescent="0.25">
      <c r="B43" s="549">
        <v>5</v>
      </c>
      <c r="C43" s="240" t="s">
        <v>488</v>
      </c>
      <c r="D43" s="279">
        <f>+D17</f>
        <v>0</v>
      </c>
      <c r="E43" s="279">
        <f>+E17</f>
        <v>0</v>
      </c>
      <c r="F43" s="181">
        <f>SUM(H17:H18)</f>
        <v>0</v>
      </c>
      <c r="G43" s="182">
        <f>IF(E43="si",F43*0.08,F43*0.06)</f>
        <v>0</v>
      </c>
      <c r="H43" s="183">
        <f t="shared" si="1"/>
        <v>0</v>
      </c>
      <c r="I43" s="184">
        <f>IF(D43="si",40%,IF('PAS 1 anagraf'!$E$48="RISULTA",50%,40%))</f>
        <v>0.4</v>
      </c>
      <c r="J43" s="238" t="str">
        <f>+J17</f>
        <v>0</v>
      </c>
      <c r="K43" s="172">
        <f t="shared" si="2"/>
        <v>0</v>
      </c>
    </row>
    <row r="44" spans="2:11" s="169" customFormat="1" ht="22.95" customHeight="1" x14ac:dyDescent="0.25">
      <c r="B44" s="550"/>
      <c r="C44" s="240" t="s">
        <v>491</v>
      </c>
      <c r="D44" s="279">
        <f>+D43</f>
        <v>0</v>
      </c>
      <c r="E44" s="279">
        <f>+E43</f>
        <v>0</v>
      </c>
      <c r="F44" s="181">
        <f>+H19</f>
        <v>0</v>
      </c>
      <c r="G44" s="182">
        <f>+F44*0.03</f>
        <v>0</v>
      </c>
      <c r="H44" s="183">
        <f t="shared" si="1"/>
        <v>0</v>
      </c>
      <c r="I44" s="184">
        <f>IF(D44="si",40%,IF('PAS 1 anagraf'!$E$48="RISULTA",50%,40%))</f>
        <v>0.4</v>
      </c>
      <c r="J44" s="238" t="str">
        <f>+J17</f>
        <v>0</v>
      </c>
      <c r="K44" s="172">
        <f t="shared" si="2"/>
        <v>0</v>
      </c>
    </row>
    <row r="45" spans="2:11" s="169" customFormat="1" ht="22.95" customHeight="1" x14ac:dyDescent="0.25">
      <c r="B45" s="549">
        <v>6</v>
      </c>
      <c r="C45" s="240" t="s">
        <v>489</v>
      </c>
      <c r="D45" s="279">
        <f>+D20</f>
        <v>0</v>
      </c>
      <c r="E45" s="279">
        <f>+E20</f>
        <v>0</v>
      </c>
      <c r="F45" s="181">
        <f>SUM(H20:H21)</f>
        <v>0</v>
      </c>
      <c r="G45" s="182">
        <f>IF(E45="si",F45*0.08,F45*0.06)</f>
        <v>0</v>
      </c>
      <c r="H45" s="183">
        <f t="shared" si="1"/>
        <v>0</v>
      </c>
      <c r="I45" s="184">
        <f>IF(D45="si",40%,IF('PAS 1 anagraf'!$E$48="RISULTA",50%,40%))</f>
        <v>0.4</v>
      </c>
      <c r="J45" s="238" t="str">
        <f>+J20</f>
        <v>0</v>
      </c>
      <c r="K45" s="172">
        <f t="shared" si="2"/>
        <v>0</v>
      </c>
    </row>
    <row r="46" spans="2:11" s="169" customFormat="1" ht="22.95" customHeight="1" x14ac:dyDescent="0.25">
      <c r="B46" s="550"/>
      <c r="C46" s="240" t="s">
        <v>492</v>
      </c>
      <c r="D46" s="279">
        <f>+D45</f>
        <v>0</v>
      </c>
      <c r="E46" s="279">
        <f>+E45</f>
        <v>0</v>
      </c>
      <c r="F46" s="181">
        <f>+H22</f>
        <v>0</v>
      </c>
      <c r="G46" s="182">
        <f>+F46*0.03</f>
        <v>0</v>
      </c>
      <c r="H46" s="183">
        <f t="shared" si="1"/>
        <v>0</v>
      </c>
      <c r="I46" s="184">
        <f>IF(D46="si",40%,IF('PAS 1 anagraf'!$E$48="RISULTA",50%,40%))</f>
        <v>0.4</v>
      </c>
      <c r="J46" s="238" t="str">
        <f>+J20</f>
        <v>0</v>
      </c>
      <c r="K46" s="172">
        <f t="shared" si="2"/>
        <v>0</v>
      </c>
    </row>
    <row r="47" spans="2:11" s="169" customFormat="1" ht="22.95" customHeight="1" x14ac:dyDescent="0.25">
      <c r="B47" s="179">
        <v>7</v>
      </c>
      <c r="C47" s="240" t="s">
        <v>452</v>
      </c>
      <c r="D47" s="279">
        <f>+D23</f>
        <v>0</v>
      </c>
      <c r="E47" s="279">
        <f>+E23</f>
        <v>0</v>
      </c>
      <c r="F47" s="181">
        <f>SUM(H23:H25)</f>
        <v>0</v>
      </c>
      <c r="G47" s="182">
        <f>+F47*0.03</f>
        <v>0</v>
      </c>
      <c r="H47" s="183">
        <f t="shared" si="1"/>
        <v>0</v>
      </c>
      <c r="I47" s="184">
        <f>IF(D47="si",40%,IF('PAS 1 anagraf'!$E$48="RISULTA",50%,40%))</f>
        <v>0.4</v>
      </c>
      <c r="J47" s="238" t="str">
        <f>+J23</f>
        <v>0</v>
      </c>
      <c r="K47" s="172">
        <f t="shared" si="2"/>
        <v>0</v>
      </c>
    </row>
    <row r="48" spans="2:11" s="169" customFormat="1" ht="22.95" customHeight="1" x14ac:dyDescent="0.25">
      <c r="B48" s="179">
        <v>8</v>
      </c>
      <c r="C48" s="240" t="s">
        <v>453</v>
      </c>
      <c r="D48" s="279">
        <f>+D26</f>
        <v>0</v>
      </c>
      <c r="E48" s="279">
        <f>+E26</f>
        <v>0</v>
      </c>
      <c r="F48" s="181">
        <f>SUM(H26:H27)</f>
        <v>0</v>
      </c>
      <c r="G48" s="182">
        <f>+F48*0.03</f>
        <v>0</v>
      </c>
      <c r="H48" s="183">
        <f t="shared" si="1"/>
        <v>0</v>
      </c>
      <c r="I48" s="184">
        <f>IF(D48="si",40%,IF('PAS 1 anagraf'!$E$48="RISULTA",50%,40%))</f>
        <v>0.4</v>
      </c>
      <c r="J48" s="238" t="str">
        <f>+J26</f>
        <v>0</v>
      </c>
      <c r="K48" s="172">
        <f t="shared" si="2"/>
        <v>0</v>
      </c>
    </row>
    <row r="49" spans="2:12" s="169" customFormat="1" ht="22.95" customHeight="1" x14ac:dyDescent="0.25">
      <c r="B49" s="549">
        <v>9</v>
      </c>
      <c r="C49" s="240" t="s">
        <v>490</v>
      </c>
      <c r="D49" s="279">
        <f>+D28</f>
        <v>0</v>
      </c>
      <c r="E49" s="279">
        <f>+E28</f>
        <v>0</v>
      </c>
      <c r="F49" s="181">
        <f>SUM(H28:H29)</f>
        <v>0</v>
      </c>
      <c r="G49" s="182">
        <f>IF(E49="si",F49*0.08,F49*0.06)</f>
        <v>0</v>
      </c>
      <c r="H49" s="183">
        <f t="shared" si="1"/>
        <v>0</v>
      </c>
      <c r="I49" s="184">
        <f>IF(D49="si",40%,IF('PAS 1 anagraf'!$E$48="RISULTA",50%,40%))</f>
        <v>0.4</v>
      </c>
      <c r="J49" s="238" t="str">
        <f>+J28</f>
        <v>0</v>
      </c>
      <c r="K49" s="172">
        <f t="shared" si="2"/>
        <v>0</v>
      </c>
    </row>
    <row r="50" spans="2:12" s="169" customFormat="1" ht="22.95" customHeight="1" x14ac:dyDescent="0.25">
      <c r="B50" s="550"/>
      <c r="C50" s="240" t="s">
        <v>493</v>
      </c>
      <c r="D50" s="279">
        <f>+D49</f>
        <v>0</v>
      </c>
      <c r="E50" s="279">
        <f>+E49</f>
        <v>0</v>
      </c>
      <c r="F50" s="181">
        <f>+H30</f>
        <v>0</v>
      </c>
      <c r="G50" s="182">
        <f>+F50*0.03</f>
        <v>0</v>
      </c>
      <c r="H50" s="183">
        <f t="shared" si="1"/>
        <v>0</v>
      </c>
      <c r="I50" s="184">
        <f>IF(D50="si",40%,IF('PAS 1 anagraf'!$E$48="RISULTA",50%,40%))</f>
        <v>0.4</v>
      </c>
      <c r="J50" s="238" t="str">
        <f>+J28</f>
        <v>0</v>
      </c>
      <c r="K50" s="172">
        <f t="shared" si="2"/>
        <v>0</v>
      </c>
    </row>
    <row r="51" spans="2:12" s="169" customFormat="1" ht="22.95" customHeight="1" x14ac:dyDescent="0.25">
      <c r="B51" s="179">
        <v>10</v>
      </c>
      <c r="C51" s="240" t="s">
        <v>454</v>
      </c>
      <c r="D51" s="279">
        <f>+D31</f>
        <v>0</v>
      </c>
      <c r="E51" s="279">
        <f>+E31</f>
        <v>0</v>
      </c>
      <c r="F51" s="181">
        <f>SUM(H31:H32)</f>
        <v>0</v>
      </c>
      <c r="G51" s="182">
        <f>+F51*0.03</f>
        <v>0</v>
      </c>
      <c r="H51" s="183">
        <f t="shared" si="1"/>
        <v>0</v>
      </c>
      <c r="I51" s="184">
        <f>IF(D51="si",40%,IF('PAS 1 anagraf'!$E$48="RISULTA",50%,40%))</f>
        <v>0.4</v>
      </c>
      <c r="J51" s="238" t="str">
        <f>+J31</f>
        <v>0</v>
      </c>
      <c r="K51" s="172">
        <f t="shared" si="2"/>
        <v>0</v>
      </c>
    </row>
    <row r="52" spans="2:12" x14ac:dyDescent="0.25">
      <c r="G52" s="185"/>
    </row>
    <row r="53" spans="2:12" s="169" customFormat="1" ht="18.600000000000001" customHeight="1" x14ac:dyDescent="0.25">
      <c r="B53" s="176"/>
      <c r="C53" s="186" t="s">
        <v>455</v>
      </c>
      <c r="D53" s="186"/>
      <c r="E53" s="186"/>
      <c r="F53" s="181">
        <f>SUM(F37:F51)</f>
        <v>0</v>
      </c>
      <c r="G53" s="187"/>
      <c r="H53" s="181"/>
      <c r="I53" s="184" t="str">
        <f>IFERROR(+K53/F53," ")</f>
        <v xml:space="preserve"> </v>
      </c>
      <c r="J53" s="186"/>
      <c r="K53" s="189">
        <f>+K34</f>
        <v>0</v>
      </c>
    </row>
    <row r="54" spans="2:12" s="169" customFormat="1" ht="18.600000000000001" customHeight="1" x14ac:dyDescent="0.25">
      <c r="B54" s="176"/>
      <c r="C54" s="186" t="s">
        <v>456</v>
      </c>
      <c r="D54" s="186"/>
      <c r="E54" s="186"/>
      <c r="F54" s="180"/>
      <c r="G54" s="188"/>
      <c r="H54" s="189">
        <f>SUM(H37:H51)</f>
        <v>0</v>
      </c>
      <c r="I54" s="184" t="str">
        <f>IFERROR(K54/H54," ")</f>
        <v xml:space="preserve"> </v>
      </c>
      <c r="J54" s="186"/>
      <c r="K54" s="189">
        <f>SUM(K37:K51)</f>
        <v>0</v>
      </c>
    </row>
    <row r="55" spans="2:12" s="169" customFormat="1" ht="18.600000000000001" customHeight="1" x14ac:dyDescent="0.25">
      <c r="B55" s="231"/>
      <c r="C55" s="540" t="s">
        <v>457</v>
      </c>
      <c r="D55" s="540"/>
      <c r="E55" s="540"/>
      <c r="F55" s="540"/>
      <c r="G55" s="540"/>
      <c r="H55" s="242">
        <f>+H54+F53</f>
        <v>0</v>
      </c>
      <c r="I55" s="182"/>
      <c r="J55" s="182"/>
      <c r="K55" s="190">
        <f>SUM(K53:K54)</f>
        <v>0</v>
      </c>
    </row>
    <row r="56" spans="2:12" s="169" customFormat="1" ht="18.600000000000001" customHeight="1" x14ac:dyDescent="0.25">
      <c r="B56" s="176"/>
      <c r="G56" s="176" t="s">
        <v>458</v>
      </c>
      <c r="H56" s="191"/>
      <c r="I56" s="228" t="str">
        <f>IFERROR(+K56/H55," ")</f>
        <v xml:space="preserve"> </v>
      </c>
      <c r="K56" s="229">
        <f>SUM(K55:K55)</f>
        <v>0</v>
      </c>
    </row>
    <row r="57" spans="2:12" s="169" customFormat="1" ht="9" customHeight="1" x14ac:dyDescent="0.25">
      <c r="B57" s="176"/>
      <c r="G57" s="176"/>
      <c r="H57" s="191"/>
      <c r="I57" s="228"/>
      <c r="K57" s="230"/>
    </row>
    <row r="58" spans="2:12" s="169" customFormat="1" ht="18.600000000000001" customHeight="1" x14ac:dyDescent="0.25">
      <c r="B58" s="176"/>
      <c r="G58" s="176"/>
      <c r="H58" s="551" t="str">
        <f>IF(K56&lt;4999.99,"LA DOMANDA NON E' AMMISSIBILE","CONFORME AL BANDO")</f>
        <v>LA DOMANDA NON E' AMMISSIBILE</v>
      </c>
      <c r="I58" s="551"/>
      <c r="J58" s="551"/>
      <c r="K58" s="551"/>
    </row>
    <row r="60" spans="2:12" x14ac:dyDescent="0.25">
      <c r="B60" s="167" t="s">
        <v>285</v>
      </c>
    </row>
    <row r="61" spans="2:12" x14ac:dyDescent="0.25">
      <c r="B61" s="167"/>
    </row>
    <row r="62" spans="2:12" x14ac:dyDescent="0.25">
      <c r="B62" s="167" t="s">
        <v>507</v>
      </c>
    </row>
    <row r="64" spans="2:12" ht="58.95" customHeight="1" x14ac:dyDescent="0.25">
      <c r="B64" s="544" t="s">
        <v>505</v>
      </c>
      <c r="C64" s="545"/>
      <c r="D64" s="271"/>
      <c r="E64" s="545" t="s">
        <v>186</v>
      </c>
      <c r="F64" s="545"/>
      <c r="G64" s="545"/>
      <c r="H64" s="545"/>
      <c r="I64" s="545"/>
      <c r="J64" s="545"/>
      <c r="K64" s="545"/>
      <c r="L64" s="265"/>
    </row>
    <row r="66" spans="2:11" ht="68.400000000000006" customHeight="1" x14ac:dyDescent="0.25">
      <c r="B66" s="546" t="s">
        <v>185</v>
      </c>
      <c r="C66" s="547"/>
      <c r="D66" s="272"/>
      <c r="E66" s="548" t="s">
        <v>506</v>
      </c>
      <c r="F66" s="548"/>
      <c r="G66" s="548"/>
      <c r="H66" s="548"/>
      <c r="I66" s="548"/>
      <c r="J66" s="548"/>
      <c r="K66" s="548"/>
    </row>
    <row r="82" spans="2:10" ht="13.95" customHeight="1" x14ac:dyDescent="0.25">
      <c r="B82" s="192" t="s">
        <v>428</v>
      </c>
      <c r="C82" s="193" t="s">
        <v>429</v>
      </c>
      <c r="D82" s="193"/>
      <c r="E82" s="193"/>
      <c r="J82" s="193"/>
    </row>
    <row r="83" spans="2:10" ht="13.95" customHeight="1" x14ac:dyDescent="0.25">
      <c r="B83" s="192" t="s">
        <v>430</v>
      </c>
      <c r="C83" s="193" t="s">
        <v>431</v>
      </c>
      <c r="D83" s="193"/>
      <c r="E83" s="193"/>
      <c r="J83" s="193"/>
    </row>
    <row r="84" spans="2:10" ht="13.95" customHeight="1" x14ac:dyDescent="0.25">
      <c r="B84" s="192" t="s">
        <v>432</v>
      </c>
      <c r="C84" s="193" t="s">
        <v>433</v>
      </c>
      <c r="D84" s="193"/>
      <c r="E84" s="193"/>
      <c r="J84" s="193"/>
    </row>
    <row r="85" spans="2:10" ht="13.95" customHeight="1" x14ac:dyDescent="0.25">
      <c r="B85" s="192" t="s">
        <v>434</v>
      </c>
      <c r="C85" s="193" t="s">
        <v>435</v>
      </c>
      <c r="D85" s="193"/>
      <c r="E85" s="193"/>
      <c r="J85" s="193"/>
    </row>
    <row r="86" spans="2:10" ht="60" x14ac:dyDescent="0.25">
      <c r="B86" s="192" t="s">
        <v>436</v>
      </c>
      <c r="C86" s="193" t="s">
        <v>437</v>
      </c>
      <c r="D86" s="193"/>
      <c r="E86" s="193"/>
      <c r="J86" s="193"/>
    </row>
    <row r="87" spans="2:10" ht="30" x14ac:dyDescent="0.25">
      <c r="B87" s="192" t="s">
        <v>438</v>
      </c>
      <c r="C87" s="193" t="s">
        <v>439</v>
      </c>
      <c r="D87" s="193"/>
      <c r="E87" s="193"/>
      <c r="J87" s="193"/>
    </row>
    <row r="88" spans="2:10" ht="60" x14ac:dyDescent="0.25">
      <c r="B88" s="192" t="s">
        <v>440</v>
      </c>
      <c r="C88" s="193" t="s">
        <v>441</v>
      </c>
      <c r="D88" s="193"/>
      <c r="E88" s="193"/>
      <c r="J88" s="193"/>
    </row>
    <row r="89" spans="2:10" ht="45" x14ac:dyDescent="0.25">
      <c r="B89" s="192" t="s">
        <v>442</v>
      </c>
      <c r="C89" s="193" t="s">
        <v>443</v>
      </c>
      <c r="D89" s="193"/>
      <c r="E89" s="193"/>
      <c r="J89" s="193"/>
    </row>
    <row r="90" spans="2:10" ht="96.6" x14ac:dyDescent="0.25">
      <c r="B90" s="174" t="s">
        <v>444</v>
      </c>
      <c r="C90" s="178" t="s">
        <v>445</v>
      </c>
      <c r="D90" s="178"/>
      <c r="E90" s="178"/>
      <c r="J90" s="178"/>
    </row>
    <row r="91" spans="2:10" ht="55.2" x14ac:dyDescent="0.25">
      <c r="B91" s="174" t="s">
        <v>446</v>
      </c>
      <c r="C91" s="178" t="s">
        <v>459</v>
      </c>
      <c r="D91" s="178"/>
      <c r="E91" s="178"/>
      <c r="J91" s="178"/>
    </row>
  </sheetData>
  <sheetProtection algorithmName="SHA-512" hashValue="v9eA5jmMA7WlHHBJikAPBPFn2XLBjhbx+EE8sqpRvzPOfeGTS8XEG44KIUkBNqoH+S+zvI0OZ4UsbEa3MIWPkw==" saltValue="inzNjCPID1sYZxhoDe7AQA==" spinCount="100000" sheet="1" formatCells="0" formatColumns="0" formatRows="0" insertColumns="0" insertRows="0" insertHyperlinks="0" deleteColumns="0" deleteRows="0" sort="0" autoFilter="0" pivotTables="0"/>
  <mergeCells count="36">
    <mergeCell ref="B64:C64"/>
    <mergeCell ref="E64:K64"/>
    <mergeCell ref="B66:C66"/>
    <mergeCell ref="E66:K66"/>
    <mergeCell ref="B37:B38"/>
    <mergeCell ref="B41:B42"/>
    <mergeCell ref="B43:B44"/>
    <mergeCell ref="B45:B46"/>
    <mergeCell ref="B49:B50"/>
    <mergeCell ref="H58:K58"/>
    <mergeCell ref="B31:B32"/>
    <mergeCell ref="C31:C32"/>
    <mergeCell ref="B23:B25"/>
    <mergeCell ref="C23:C25"/>
    <mergeCell ref="B26:B27"/>
    <mergeCell ref="C26:C27"/>
    <mergeCell ref="B28:B30"/>
    <mergeCell ref="C28:C30"/>
    <mergeCell ref="G23:G25"/>
    <mergeCell ref="G26:G27"/>
    <mergeCell ref="G31:G32"/>
    <mergeCell ref="C55:G55"/>
    <mergeCell ref="G8:G10"/>
    <mergeCell ref="G11:G13"/>
    <mergeCell ref="C11:C13"/>
    <mergeCell ref="C14:C16"/>
    <mergeCell ref="C17:C19"/>
    <mergeCell ref="B20:B22"/>
    <mergeCell ref="C20:C22"/>
    <mergeCell ref="B14:B16"/>
    <mergeCell ref="B17:B19"/>
    <mergeCell ref="B5:B7"/>
    <mergeCell ref="C5:C7"/>
    <mergeCell ref="B8:B10"/>
    <mergeCell ref="C8:C10"/>
    <mergeCell ref="B11:B13"/>
  </mergeCells>
  <conditionalFormatting sqref="H58:I58 K58">
    <cfRule type="cellIs" dxfId="20" priority="10" stopIfTrue="1" operator="equal">
      <formula>"CONFORME AL BANDO"</formula>
    </cfRule>
    <cfRule type="cellIs" dxfId="19" priority="12" stopIfTrue="1" operator="equal">
      <formula>"LA DOMANDA NON E' AMMISSIBILE"</formula>
    </cfRule>
  </conditionalFormatting>
  <conditionalFormatting sqref="K56">
    <cfRule type="cellIs" dxfId="18" priority="11" stopIfTrue="1" operator="lessThanOrEqual">
      <formula>4999.99</formula>
    </cfRule>
    <cfRule type="cellIs" dxfId="17" priority="13" stopIfTrue="1" operator="greaterThanOrEqual">
      <formula>5000</formula>
    </cfRule>
  </conditionalFormatting>
  <conditionalFormatting sqref="H55">
    <cfRule type="cellIs" dxfId="16" priority="5" stopIfTrue="1" operator="greaterThanOrEqual">
      <formula>12500</formula>
    </cfRule>
    <cfRule type="cellIs" dxfId="15" priority="8" stopIfTrue="1" operator="lessThanOrEqual">
      <formula>9999.99</formula>
    </cfRule>
    <cfRule type="cellIs" dxfId="14" priority="9" stopIfTrue="1" operator="between">
      <formula>10000</formula>
      <formula>12499.99</formula>
    </cfRule>
  </conditionalFormatting>
  <conditionalFormatting sqref="D37:D51">
    <cfRule type="cellIs" dxfId="13" priority="2" stopIfTrue="1" operator="equal">
      <formula>0</formula>
    </cfRule>
  </conditionalFormatting>
  <conditionalFormatting sqref="E37:E51">
    <cfRule type="cellIs" dxfId="12" priority="1" stopIfTrue="1" operator="equal">
      <formula>0</formula>
    </cfRule>
  </conditionalFormatting>
  <dataValidations count="3">
    <dataValidation type="list" allowBlank="1" showInputMessage="1" showErrorMessage="1" sqref="C35:E35 J35">
      <formula1>$C$82:$C$91</formula1>
    </dataValidation>
    <dataValidation type="list" allowBlank="1" showInputMessage="1" showErrorMessage="1" sqref="D8:E8 D11:E11 D14:E14 D17:E17 D20:E20 D23:E23 D26:E26 D28:E28 D31:E31 D5:E5">
      <formula1>"SI,NO"</formula1>
    </dataValidation>
    <dataValidation type="list" allowBlank="1" showInputMessage="1" showErrorMessage="1" sqref="G5:G6 G14:G15 G17:G18 G20:G21 G28:G29">
      <formula1>"COMPUTO METRICO,PREVENTIVI INT STRUTTURALI"</formula1>
    </dataValidation>
  </dataValidations>
  <printOptions horizontalCentered="1"/>
  <pageMargins left="0.31496062992125984" right="0.24" top="0.39370078740157483" bottom="0.31496062992125984" header="0.31496062992125984" footer="0.31496062992125984"/>
  <pageSetup paperSize="9" scale="47" orientation="portrait" blackAndWhite="1" r:id="rId1"/>
  <headerFooter>
    <oddHeader>&amp;C&amp;14Regione Liguria - Piano Aziendale di Sviluppo&amp;RSOTTOMINURA 4.1.2</oddHeader>
    <oddFooter>&amp;C&amp;A&amp;Rpag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V77"/>
  <sheetViews>
    <sheetView showGridLines="0" topLeftCell="A24" zoomScale="80" zoomScaleNormal="80" zoomScaleSheetLayoutView="50" zoomScalePageLayoutView="35" workbookViewId="0">
      <selection activeCell="BB8" sqref="BB8"/>
    </sheetView>
  </sheetViews>
  <sheetFormatPr defaultColWidth="3.88671875" defaultRowHeight="20.25" customHeight="1" x14ac:dyDescent="0.3"/>
  <cols>
    <col min="1" max="9" width="3.88671875" style="38" customWidth="1"/>
    <col min="10" max="10" width="14.33203125" style="38" customWidth="1"/>
    <col min="11" max="35" width="3.88671875" style="38" customWidth="1"/>
    <col min="36" max="36" width="4.6640625" style="38" customWidth="1"/>
    <col min="37" max="41" width="3.88671875" style="38" customWidth="1"/>
    <col min="42" max="42" width="5.5546875" style="38" customWidth="1"/>
    <col min="43" max="46" width="3.88671875" style="38" customWidth="1"/>
    <col min="47" max="16384" width="3.88671875" style="38"/>
  </cols>
  <sheetData>
    <row r="1" spans="1:48" s="51" customFormat="1" ht="23.25" customHeight="1" x14ac:dyDescent="0.25">
      <c r="A1" s="557" t="s">
        <v>168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  <c r="U1" s="557"/>
      <c r="V1" s="557"/>
      <c r="W1" s="557"/>
      <c r="X1" s="557"/>
      <c r="Y1" s="557"/>
      <c r="Z1" s="557"/>
      <c r="AA1" s="557"/>
      <c r="AB1" s="557"/>
      <c r="AC1" s="557"/>
      <c r="AD1" s="557"/>
      <c r="AE1" s="557"/>
      <c r="AF1" s="557"/>
      <c r="AG1" s="557"/>
      <c r="AH1" s="557"/>
      <c r="AI1" s="557"/>
      <c r="AJ1" s="557"/>
      <c r="AK1" s="557"/>
      <c r="AL1" s="557"/>
      <c r="AM1" s="557"/>
      <c r="AN1" s="557"/>
      <c r="AO1" s="557"/>
      <c r="AP1" s="557"/>
      <c r="AQ1" s="557"/>
      <c r="AR1" s="557"/>
      <c r="AS1" s="557"/>
      <c r="AT1" s="557"/>
      <c r="AU1" s="557"/>
      <c r="AV1" s="50"/>
    </row>
    <row r="2" spans="1:48" s="51" customFormat="1" ht="23.25" customHeight="1" x14ac:dyDescent="0.25">
      <c r="A2" s="557"/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  <c r="AB2" s="557"/>
      <c r="AC2" s="557"/>
      <c r="AD2" s="557"/>
      <c r="AE2" s="557"/>
      <c r="AF2" s="557"/>
      <c r="AG2" s="557"/>
      <c r="AH2" s="557"/>
      <c r="AI2" s="557"/>
      <c r="AJ2" s="557"/>
      <c r="AK2" s="557"/>
      <c r="AL2" s="557"/>
      <c r="AM2" s="557"/>
      <c r="AN2" s="557"/>
      <c r="AO2" s="557"/>
      <c r="AP2" s="557"/>
      <c r="AQ2" s="557"/>
      <c r="AR2" s="557"/>
      <c r="AS2" s="557"/>
      <c r="AT2" s="557"/>
      <c r="AU2" s="557"/>
      <c r="AV2" s="50"/>
    </row>
    <row r="3" spans="1:48" s="1" customFormat="1" ht="20.25" customHeight="1" x14ac:dyDescent="0.3">
      <c r="A3" s="38"/>
      <c r="B3" s="38"/>
    </row>
    <row r="4" spans="1:48" s="14" customFormat="1" ht="20.25" customHeight="1" x14ac:dyDescent="0.4">
      <c r="A4" s="552" t="s">
        <v>538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2"/>
      <c r="AD4" s="552"/>
      <c r="AE4" s="552"/>
      <c r="AF4" s="552"/>
      <c r="AG4" s="552"/>
      <c r="AH4" s="552"/>
      <c r="AI4" s="552"/>
      <c r="AJ4" s="552"/>
      <c r="AK4" s="552"/>
      <c r="AL4" s="552"/>
      <c r="AM4" s="552"/>
      <c r="AN4" s="552"/>
      <c r="AO4" s="552"/>
      <c r="AP4" s="552"/>
      <c r="AQ4" s="552"/>
      <c r="AR4" s="552"/>
      <c r="AS4" s="552"/>
      <c r="AT4" s="552"/>
      <c r="AU4" s="30"/>
    </row>
    <row r="5" spans="1:48" s="14" customFormat="1" ht="20.25" customHeight="1" x14ac:dyDescent="0.4">
      <c r="A5" s="71"/>
      <c r="B5" s="73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48" s="14" customFormat="1" ht="20.25" customHeight="1" x14ac:dyDescent="0.4">
      <c r="A6" s="70"/>
      <c r="B6" s="74" t="s">
        <v>917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1:48" s="58" customFormat="1" ht="20.25" customHeight="1" x14ac:dyDescent="0.3">
      <c r="A7" s="56"/>
      <c r="B7" s="57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</row>
    <row r="8" spans="1:48" s="14" customFormat="1" ht="52.95" customHeight="1" x14ac:dyDescent="0.4">
      <c r="A8" s="70"/>
      <c r="B8" s="558"/>
      <c r="C8" s="558"/>
      <c r="D8" s="563" t="s">
        <v>141</v>
      </c>
      <c r="E8" s="563"/>
      <c r="F8" s="563"/>
      <c r="G8" s="563"/>
      <c r="H8" s="563"/>
      <c r="I8" s="563"/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3" t="s">
        <v>537</v>
      </c>
      <c r="U8" s="563" t="s">
        <v>142</v>
      </c>
      <c r="V8" s="563" t="s">
        <v>142</v>
      </c>
      <c r="W8" s="563" t="s">
        <v>142</v>
      </c>
      <c r="X8" s="563" t="s">
        <v>142</v>
      </c>
      <c r="Y8" s="563" t="s">
        <v>142</v>
      </c>
      <c r="Z8" s="563" t="s">
        <v>142</v>
      </c>
      <c r="AA8" s="563" t="s">
        <v>142</v>
      </c>
      <c r="AB8" s="563" t="s">
        <v>142</v>
      </c>
      <c r="AC8" s="563" t="s">
        <v>142</v>
      </c>
      <c r="AD8" s="563" t="s">
        <v>142</v>
      </c>
      <c r="AE8" s="563" t="s">
        <v>142</v>
      </c>
      <c r="AF8" s="563" t="s">
        <v>142</v>
      </c>
      <c r="AG8" s="563" t="s">
        <v>142</v>
      </c>
      <c r="AH8" s="563" t="s">
        <v>143</v>
      </c>
      <c r="AI8" s="563"/>
      <c r="AJ8" s="563"/>
      <c r="AK8" s="564" t="s">
        <v>144</v>
      </c>
      <c r="AL8" s="564"/>
      <c r="AM8" s="564"/>
      <c r="AN8" s="564"/>
      <c r="AO8" s="564"/>
      <c r="AP8" s="564"/>
      <c r="AQ8" s="564"/>
      <c r="AR8" s="564"/>
      <c r="AS8" s="564"/>
      <c r="AT8" s="564"/>
    </row>
    <row r="9" spans="1:48" s="58" customFormat="1" ht="42" customHeight="1" x14ac:dyDescent="0.3">
      <c r="A9" s="56"/>
      <c r="B9" s="559" t="s">
        <v>150</v>
      </c>
      <c r="C9" s="559"/>
      <c r="D9" s="570" t="s">
        <v>330</v>
      </c>
      <c r="E9" s="570"/>
      <c r="F9" s="570"/>
      <c r="G9" s="570"/>
      <c r="H9" s="570"/>
      <c r="I9" s="570"/>
      <c r="J9" s="570"/>
      <c r="K9" s="570"/>
      <c r="L9" s="570"/>
      <c r="M9" s="570"/>
      <c r="N9" s="570"/>
      <c r="O9" s="570"/>
      <c r="P9" s="570"/>
      <c r="Q9" s="570"/>
      <c r="R9" s="570"/>
      <c r="S9" s="570"/>
      <c r="T9" s="566">
        <f>+'PAS 4 descr invest'!AP7</f>
        <v>0</v>
      </c>
      <c r="U9" s="566"/>
      <c r="V9" s="566"/>
      <c r="W9" s="566"/>
      <c r="X9" s="566"/>
      <c r="Y9" s="566"/>
      <c r="Z9" s="566"/>
      <c r="AA9" s="566"/>
      <c r="AB9" s="566"/>
      <c r="AC9" s="566"/>
      <c r="AD9" s="566"/>
      <c r="AE9" s="566"/>
      <c r="AF9" s="566"/>
      <c r="AG9" s="566"/>
      <c r="AH9" s="567">
        <v>30</v>
      </c>
      <c r="AI9" s="567">
        <v>30</v>
      </c>
      <c r="AJ9" s="567">
        <v>30</v>
      </c>
      <c r="AK9" s="565">
        <f>T9/AH9</f>
        <v>0</v>
      </c>
      <c r="AL9" s="565"/>
      <c r="AM9" s="565"/>
      <c r="AN9" s="565"/>
      <c r="AO9" s="565"/>
      <c r="AP9" s="565"/>
      <c r="AQ9" s="565"/>
      <c r="AR9" s="565"/>
      <c r="AS9" s="565"/>
      <c r="AT9" s="565"/>
    </row>
    <row r="10" spans="1:48" s="58" customFormat="1" ht="42" customHeight="1" x14ac:dyDescent="0.3">
      <c r="A10" s="56"/>
      <c r="B10" s="559" t="s">
        <v>151</v>
      </c>
      <c r="C10" s="559"/>
      <c r="D10" s="570" t="s">
        <v>331</v>
      </c>
      <c r="E10" s="570"/>
      <c r="F10" s="570"/>
      <c r="G10" s="570"/>
      <c r="H10" s="570"/>
      <c r="I10" s="570"/>
      <c r="J10" s="570"/>
      <c r="K10" s="570"/>
      <c r="L10" s="570"/>
      <c r="M10" s="570"/>
      <c r="N10" s="570"/>
      <c r="O10" s="570"/>
      <c r="P10" s="570"/>
      <c r="Q10" s="570"/>
      <c r="R10" s="570"/>
      <c r="S10" s="570"/>
      <c r="T10" s="566">
        <f>+'PAS 4 descr invest'!AP10</f>
        <v>0</v>
      </c>
      <c r="U10" s="566"/>
      <c r="V10" s="566"/>
      <c r="W10" s="566"/>
      <c r="X10" s="566"/>
      <c r="Y10" s="566"/>
      <c r="Z10" s="566"/>
      <c r="AA10" s="566"/>
      <c r="AB10" s="566"/>
      <c r="AC10" s="566"/>
      <c r="AD10" s="566"/>
      <c r="AE10" s="566"/>
      <c r="AF10" s="566"/>
      <c r="AG10" s="566"/>
      <c r="AH10" s="567">
        <v>10</v>
      </c>
      <c r="AI10" s="567">
        <v>10</v>
      </c>
      <c r="AJ10" s="567">
        <v>10</v>
      </c>
      <c r="AK10" s="565">
        <f>T10/AH10</f>
        <v>0</v>
      </c>
      <c r="AL10" s="565"/>
      <c r="AM10" s="565"/>
      <c r="AN10" s="565"/>
      <c r="AO10" s="565"/>
      <c r="AP10" s="565"/>
      <c r="AQ10" s="565"/>
      <c r="AR10" s="565"/>
      <c r="AS10" s="565"/>
      <c r="AT10" s="565"/>
    </row>
    <row r="11" spans="1:48" s="58" customFormat="1" ht="42" customHeight="1" x14ac:dyDescent="0.3">
      <c r="A11" s="56"/>
      <c r="B11" s="559" t="s">
        <v>152</v>
      </c>
      <c r="C11" s="559"/>
      <c r="D11" s="570"/>
      <c r="E11" s="570"/>
      <c r="F11" s="570"/>
      <c r="G11" s="570"/>
      <c r="H11" s="570"/>
      <c r="I11" s="570"/>
      <c r="J11" s="570"/>
      <c r="K11" s="570"/>
      <c r="L11" s="570"/>
      <c r="M11" s="570"/>
      <c r="N11" s="570"/>
      <c r="O11" s="570"/>
      <c r="P11" s="570"/>
      <c r="Q11" s="570"/>
      <c r="R11" s="570"/>
      <c r="S11" s="570"/>
      <c r="T11" s="572" t="s">
        <v>511</v>
      </c>
      <c r="U11" s="573"/>
      <c r="V11" s="573"/>
      <c r="W11" s="573"/>
      <c r="X11" s="573"/>
      <c r="Y11" s="573"/>
      <c r="Z11" s="573"/>
      <c r="AA11" s="573"/>
      <c r="AB11" s="573"/>
      <c r="AC11" s="573"/>
      <c r="AD11" s="573"/>
      <c r="AE11" s="573"/>
      <c r="AF11" s="573"/>
      <c r="AG11" s="573"/>
      <c r="AH11" s="573"/>
      <c r="AI11" s="573"/>
      <c r="AJ11" s="573"/>
      <c r="AK11" s="565">
        <f>AK9+AK10</f>
        <v>0</v>
      </c>
      <c r="AL11" s="565"/>
      <c r="AM11" s="565"/>
      <c r="AN11" s="565"/>
      <c r="AO11" s="565"/>
      <c r="AP11" s="565"/>
      <c r="AQ11" s="565"/>
      <c r="AR11" s="565"/>
      <c r="AS11" s="565"/>
      <c r="AT11" s="565"/>
    </row>
    <row r="12" spans="1:48" s="58" customFormat="1" ht="42" customHeight="1" x14ac:dyDescent="0.3">
      <c r="A12" s="56"/>
      <c r="B12" s="559" t="s">
        <v>153</v>
      </c>
      <c r="C12" s="559"/>
      <c r="D12" s="570" t="s">
        <v>946</v>
      </c>
      <c r="E12" s="570"/>
      <c r="F12" s="570"/>
      <c r="G12" s="570"/>
      <c r="H12" s="570"/>
      <c r="I12" s="570"/>
      <c r="J12" s="570"/>
      <c r="K12" s="570"/>
      <c r="L12" s="570"/>
      <c r="M12" s="570"/>
      <c r="N12" s="570"/>
      <c r="O12" s="570"/>
      <c r="P12" s="570"/>
      <c r="Q12" s="570"/>
      <c r="R12" s="570"/>
      <c r="S12" s="570"/>
      <c r="T12" s="563" t="s">
        <v>146</v>
      </c>
      <c r="U12" s="563"/>
      <c r="V12" s="563"/>
      <c r="W12" s="563"/>
      <c r="X12" s="563"/>
      <c r="Y12" s="563"/>
      <c r="Z12" s="563"/>
      <c r="AA12" s="563"/>
      <c r="AB12" s="563"/>
      <c r="AC12" s="563"/>
      <c r="AD12" s="563"/>
      <c r="AE12" s="563"/>
      <c r="AF12" s="563"/>
      <c r="AG12" s="563"/>
      <c r="AH12" s="563" t="s">
        <v>145</v>
      </c>
      <c r="AI12" s="563"/>
      <c r="AJ12" s="563"/>
      <c r="AK12" s="564" t="s">
        <v>144</v>
      </c>
      <c r="AL12" s="564"/>
      <c r="AM12" s="564"/>
      <c r="AN12" s="564"/>
      <c r="AO12" s="564"/>
      <c r="AP12" s="564"/>
      <c r="AQ12" s="564"/>
      <c r="AR12" s="564"/>
      <c r="AS12" s="564"/>
      <c r="AT12" s="564"/>
    </row>
    <row r="13" spans="1:48" s="58" customFormat="1" ht="42" customHeight="1" x14ac:dyDescent="0.3">
      <c r="A13" s="56"/>
      <c r="B13" s="559" t="s">
        <v>154</v>
      </c>
      <c r="C13" s="559"/>
      <c r="D13" s="570" t="s">
        <v>943</v>
      </c>
      <c r="E13" s="570"/>
      <c r="F13" s="570"/>
      <c r="G13" s="570"/>
      <c r="H13" s="570"/>
      <c r="I13" s="570"/>
      <c r="J13" s="570"/>
      <c r="K13" s="570"/>
      <c r="L13" s="570"/>
      <c r="M13" s="570"/>
      <c r="N13" s="570"/>
      <c r="O13" s="570"/>
      <c r="P13" s="570"/>
      <c r="Q13" s="570"/>
      <c r="R13" s="570"/>
      <c r="S13" s="570"/>
      <c r="T13" s="588"/>
      <c r="U13" s="588"/>
      <c r="V13" s="588"/>
      <c r="W13" s="588"/>
      <c r="X13" s="588"/>
      <c r="Y13" s="588"/>
      <c r="Z13" s="588"/>
      <c r="AA13" s="588"/>
      <c r="AB13" s="588"/>
      <c r="AC13" s="588"/>
      <c r="AD13" s="588"/>
      <c r="AE13" s="588"/>
      <c r="AF13" s="588"/>
      <c r="AG13" s="588"/>
      <c r="AH13" s="571"/>
      <c r="AI13" s="571"/>
      <c r="AJ13" s="571"/>
      <c r="AK13" s="568"/>
      <c r="AL13" s="568"/>
      <c r="AM13" s="568"/>
      <c r="AN13" s="568"/>
      <c r="AO13" s="568"/>
      <c r="AP13" s="568"/>
      <c r="AQ13" s="568"/>
      <c r="AR13" s="568"/>
      <c r="AS13" s="568"/>
      <c r="AT13" s="568"/>
    </row>
    <row r="14" spans="1:48" s="58" customFormat="1" ht="42" customHeight="1" x14ac:dyDescent="0.3">
      <c r="A14" s="56"/>
      <c r="B14" s="559" t="s">
        <v>155</v>
      </c>
      <c r="C14" s="559"/>
      <c r="D14" s="570"/>
      <c r="E14" s="570"/>
      <c r="F14" s="570"/>
      <c r="G14" s="570"/>
      <c r="H14" s="570"/>
      <c r="I14" s="570"/>
      <c r="J14" s="570"/>
      <c r="K14" s="570"/>
      <c r="L14" s="570"/>
      <c r="M14" s="570"/>
      <c r="N14" s="570"/>
      <c r="O14" s="570"/>
      <c r="P14" s="570"/>
      <c r="Q14" s="570"/>
      <c r="R14" s="570"/>
      <c r="S14" s="570"/>
      <c r="T14" s="588"/>
      <c r="U14" s="588"/>
      <c r="V14" s="588"/>
      <c r="W14" s="588"/>
      <c r="X14" s="588"/>
      <c r="Y14" s="588"/>
      <c r="Z14" s="588"/>
      <c r="AA14" s="588"/>
      <c r="AB14" s="588"/>
      <c r="AC14" s="588"/>
      <c r="AD14" s="588"/>
      <c r="AE14" s="588"/>
      <c r="AF14" s="588"/>
      <c r="AG14" s="588"/>
      <c r="AH14" s="571"/>
      <c r="AI14" s="571"/>
      <c r="AJ14" s="571"/>
      <c r="AK14" s="568"/>
      <c r="AL14" s="568"/>
      <c r="AM14" s="568"/>
      <c r="AN14" s="568"/>
      <c r="AO14" s="568"/>
      <c r="AP14" s="568"/>
      <c r="AQ14" s="568"/>
      <c r="AR14" s="568"/>
      <c r="AS14" s="568"/>
      <c r="AT14" s="568"/>
    </row>
    <row r="15" spans="1:48" s="58" customFormat="1" ht="42" customHeight="1" x14ac:dyDescent="0.3">
      <c r="A15" s="56"/>
      <c r="B15" s="559" t="s">
        <v>156</v>
      </c>
      <c r="C15" s="559"/>
      <c r="D15" s="589" t="s">
        <v>147</v>
      </c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89"/>
      <c r="Z15" s="589"/>
      <c r="AA15" s="589"/>
      <c r="AB15" s="589"/>
      <c r="AC15" s="589"/>
      <c r="AD15" s="589"/>
      <c r="AE15" s="589"/>
      <c r="AF15" s="589"/>
      <c r="AG15" s="589"/>
      <c r="AH15" s="589"/>
      <c r="AI15" s="589"/>
      <c r="AJ15" s="589"/>
      <c r="AK15" s="569">
        <f>AK11+AK13+AN14</f>
        <v>0</v>
      </c>
      <c r="AL15" s="569"/>
      <c r="AM15" s="569"/>
      <c r="AN15" s="569"/>
      <c r="AO15" s="569"/>
      <c r="AP15" s="569"/>
      <c r="AQ15" s="569"/>
      <c r="AR15" s="569"/>
      <c r="AS15" s="569"/>
      <c r="AT15" s="569"/>
    </row>
    <row r="16" spans="1:48" s="58" customFormat="1" ht="43.2" customHeight="1" x14ac:dyDescent="0.3">
      <c r="A16" s="56"/>
      <c r="B16" s="57"/>
      <c r="D16" s="11"/>
      <c r="E16" s="1"/>
      <c r="F16" s="1"/>
      <c r="G16" s="1"/>
      <c r="H16" s="1"/>
      <c r="I16" s="1"/>
      <c r="J16" s="264"/>
      <c r="K16" s="264"/>
      <c r="L16" s="26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553"/>
      <c r="AF16" s="553"/>
      <c r="AG16" s="553"/>
      <c r="AH16" s="553"/>
      <c r="AI16" s="264"/>
      <c r="AJ16" s="264"/>
      <c r="AK16" s="264"/>
      <c r="AL16" s="1"/>
      <c r="AM16" s="1"/>
      <c r="AN16" s="1"/>
      <c r="AO16" s="1"/>
      <c r="AP16" s="1"/>
      <c r="AQ16" s="1"/>
      <c r="AR16" s="1"/>
      <c r="AS16" s="1"/>
      <c r="AT16" s="1"/>
    </row>
    <row r="17" spans="1:46" s="58" customFormat="1" ht="53.4" customHeight="1" x14ac:dyDescent="0.3">
      <c r="A17" s="56"/>
      <c r="B17" s="558"/>
      <c r="C17" s="558"/>
      <c r="D17" s="584" t="s">
        <v>198</v>
      </c>
      <c r="E17" s="585"/>
      <c r="F17" s="585"/>
      <c r="G17" s="585"/>
      <c r="H17" s="585"/>
      <c r="I17" s="585"/>
      <c r="J17" s="585"/>
      <c r="K17" s="585"/>
      <c r="L17" s="585"/>
      <c r="M17" s="585"/>
      <c r="N17" s="585"/>
      <c r="O17" s="585"/>
      <c r="P17" s="585"/>
      <c r="Q17" s="585"/>
      <c r="R17" s="585"/>
      <c r="S17" s="585"/>
      <c r="T17" s="585"/>
      <c r="U17" s="585"/>
      <c r="V17" s="585"/>
      <c r="W17" s="585"/>
      <c r="X17" s="585"/>
      <c r="Y17" s="585"/>
      <c r="Z17" s="585"/>
      <c r="AA17" s="585"/>
      <c r="AB17" s="585"/>
      <c r="AC17" s="585"/>
      <c r="AD17" s="585"/>
      <c r="AE17" s="585"/>
      <c r="AF17" s="585"/>
      <c r="AG17" s="585"/>
      <c r="AH17" s="585"/>
      <c r="AI17" s="585"/>
      <c r="AJ17" s="586"/>
      <c r="AK17" s="564" t="s">
        <v>169</v>
      </c>
      <c r="AL17" s="564"/>
      <c r="AM17" s="564"/>
      <c r="AN17" s="564"/>
      <c r="AO17" s="564"/>
      <c r="AP17" s="564"/>
      <c r="AQ17" s="564"/>
      <c r="AR17" s="564"/>
      <c r="AS17" s="564"/>
      <c r="AT17" s="564"/>
    </row>
    <row r="18" spans="1:46" s="58" customFormat="1" ht="40.950000000000003" customHeight="1" x14ac:dyDescent="0.3">
      <c r="A18" s="56"/>
      <c r="B18" s="559" t="s">
        <v>170</v>
      </c>
      <c r="C18" s="559"/>
      <c r="D18" s="578" t="s">
        <v>149</v>
      </c>
      <c r="E18" s="579"/>
      <c r="F18" s="579"/>
      <c r="G18" s="579"/>
      <c r="H18" s="579"/>
      <c r="I18" s="579"/>
      <c r="J18" s="579"/>
      <c r="K18" s="579"/>
      <c r="L18" s="579"/>
      <c r="M18" s="579"/>
      <c r="N18" s="579"/>
      <c r="O18" s="579"/>
      <c r="P18" s="579"/>
      <c r="Q18" s="579"/>
      <c r="R18" s="579"/>
      <c r="S18" s="579"/>
      <c r="T18" s="579"/>
      <c r="U18" s="579"/>
      <c r="V18" s="579"/>
      <c r="W18" s="579"/>
      <c r="X18" s="579"/>
      <c r="Y18" s="579"/>
      <c r="Z18" s="579"/>
      <c r="AA18" s="579"/>
      <c r="AB18" s="579"/>
      <c r="AC18" s="579"/>
      <c r="AD18" s="579"/>
      <c r="AE18" s="579"/>
      <c r="AF18" s="579"/>
      <c r="AG18" s="579"/>
      <c r="AH18" s="579"/>
      <c r="AI18" s="579"/>
      <c r="AJ18" s="580"/>
      <c r="AK18" s="574">
        <f>+'PAS 2 calc prod stand'!I56</f>
        <v>0</v>
      </c>
      <c r="AL18" s="590"/>
      <c r="AM18" s="590"/>
      <c r="AN18" s="590"/>
      <c r="AO18" s="590"/>
      <c r="AP18" s="590"/>
      <c r="AQ18" s="590"/>
      <c r="AR18" s="590"/>
      <c r="AS18" s="590"/>
      <c r="AT18" s="591"/>
    </row>
    <row r="19" spans="1:46" s="58" customFormat="1" ht="42" customHeight="1" x14ac:dyDescent="0.3">
      <c r="A19" s="56"/>
      <c r="B19" s="559" t="s">
        <v>171</v>
      </c>
      <c r="C19" s="559"/>
      <c r="D19" s="578" t="s">
        <v>283</v>
      </c>
      <c r="E19" s="579"/>
      <c r="F19" s="579"/>
      <c r="G19" s="579"/>
      <c r="H19" s="579"/>
      <c r="I19" s="579"/>
      <c r="J19" s="579"/>
      <c r="K19" s="579"/>
      <c r="L19" s="579"/>
      <c r="M19" s="579"/>
      <c r="N19" s="579"/>
      <c r="O19" s="579"/>
      <c r="P19" s="579"/>
      <c r="Q19" s="579"/>
      <c r="R19" s="579"/>
      <c r="S19" s="579"/>
      <c r="T19" s="579"/>
      <c r="U19" s="579"/>
      <c r="V19" s="579"/>
      <c r="W19" s="579"/>
      <c r="X19" s="579"/>
      <c r="Y19" s="579"/>
      <c r="Z19" s="579"/>
      <c r="AA19" s="579"/>
      <c r="AB19" s="579"/>
      <c r="AC19" s="579"/>
      <c r="AD19" s="579"/>
      <c r="AE19" s="579"/>
      <c r="AF19" s="579"/>
      <c r="AG19" s="579"/>
      <c r="AH19" s="579"/>
      <c r="AI19" s="579"/>
      <c r="AJ19" s="580"/>
      <c r="AK19" s="577"/>
      <c r="AL19" s="577"/>
      <c r="AM19" s="577"/>
      <c r="AN19" s="577"/>
      <c r="AO19" s="577"/>
      <c r="AP19" s="577"/>
      <c r="AQ19" s="577"/>
      <c r="AR19" s="577"/>
      <c r="AS19" s="577"/>
      <c r="AT19" s="577"/>
    </row>
    <row r="20" spans="1:46" s="58" customFormat="1" ht="42" customHeight="1" x14ac:dyDescent="0.3">
      <c r="A20" s="56"/>
      <c r="B20" s="559" t="s">
        <v>172</v>
      </c>
      <c r="C20" s="559"/>
      <c r="D20" s="560" t="s">
        <v>284</v>
      </c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561"/>
      <c r="AG20" s="561"/>
      <c r="AH20" s="561"/>
      <c r="AI20" s="561"/>
      <c r="AJ20" s="562"/>
      <c r="AK20" s="568"/>
      <c r="AL20" s="568"/>
      <c r="AM20" s="568"/>
      <c r="AN20" s="568"/>
      <c r="AO20" s="568"/>
      <c r="AP20" s="568"/>
      <c r="AQ20" s="568"/>
      <c r="AR20" s="568"/>
      <c r="AS20" s="568"/>
      <c r="AT20" s="568"/>
    </row>
    <row r="21" spans="1:46" s="58" customFormat="1" ht="42" customHeight="1" x14ac:dyDescent="0.3">
      <c r="A21" s="56"/>
      <c r="B21" s="559" t="s">
        <v>173</v>
      </c>
      <c r="C21" s="559"/>
      <c r="D21" s="560" t="s">
        <v>284</v>
      </c>
      <c r="E21" s="561"/>
      <c r="F21" s="561"/>
      <c r="G21" s="561"/>
      <c r="H21" s="561"/>
      <c r="I21" s="561"/>
      <c r="J21" s="561"/>
      <c r="K21" s="561"/>
      <c r="L21" s="561"/>
      <c r="M21" s="561"/>
      <c r="N21" s="561"/>
      <c r="O21" s="561"/>
      <c r="P21" s="561"/>
      <c r="Q21" s="561"/>
      <c r="R21" s="561"/>
      <c r="S21" s="561"/>
      <c r="T21" s="561"/>
      <c r="U21" s="561"/>
      <c r="V21" s="561"/>
      <c r="W21" s="561"/>
      <c r="X21" s="561"/>
      <c r="Y21" s="561"/>
      <c r="Z21" s="561"/>
      <c r="AA21" s="561"/>
      <c r="AB21" s="561"/>
      <c r="AC21" s="561"/>
      <c r="AD21" s="561"/>
      <c r="AE21" s="561"/>
      <c r="AF21" s="561"/>
      <c r="AG21" s="561"/>
      <c r="AH21" s="561"/>
      <c r="AI21" s="561"/>
      <c r="AJ21" s="562"/>
      <c r="AK21" s="568"/>
      <c r="AL21" s="568"/>
      <c r="AM21" s="568"/>
      <c r="AN21" s="568"/>
      <c r="AO21" s="568"/>
      <c r="AP21" s="568"/>
      <c r="AQ21" s="568"/>
      <c r="AR21" s="568"/>
      <c r="AS21" s="568"/>
      <c r="AT21" s="568"/>
    </row>
    <row r="22" spans="1:46" s="58" customFormat="1" ht="42" customHeight="1" x14ac:dyDescent="0.3">
      <c r="A22" s="56"/>
      <c r="B22" s="559" t="s">
        <v>174</v>
      </c>
      <c r="C22" s="559"/>
      <c r="D22" s="560" t="s">
        <v>284</v>
      </c>
      <c r="E22" s="561"/>
      <c r="F22" s="561"/>
      <c r="G22" s="561"/>
      <c r="H22" s="561"/>
      <c r="I22" s="561"/>
      <c r="J22" s="561"/>
      <c r="K22" s="561"/>
      <c r="L22" s="561"/>
      <c r="M22" s="561"/>
      <c r="N22" s="561"/>
      <c r="O22" s="561"/>
      <c r="P22" s="561"/>
      <c r="Q22" s="561"/>
      <c r="R22" s="561"/>
      <c r="S22" s="561"/>
      <c r="T22" s="561"/>
      <c r="U22" s="561"/>
      <c r="V22" s="561"/>
      <c r="W22" s="561"/>
      <c r="X22" s="561"/>
      <c r="Y22" s="561"/>
      <c r="Z22" s="561"/>
      <c r="AA22" s="561"/>
      <c r="AB22" s="561"/>
      <c r="AC22" s="561"/>
      <c r="AD22" s="561"/>
      <c r="AE22" s="561"/>
      <c r="AF22" s="561"/>
      <c r="AG22" s="561"/>
      <c r="AH22" s="561"/>
      <c r="AI22" s="561"/>
      <c r="AJ22" s="562"/>
      <c r="AK22" s="568"/>
      <c r="AL22" s="568"/>
      <c r="AM22" s="568"/>
      <c r="AN22" s="568"/>
      <c r="AO22" s="568"/>
      <c r="AP22" s="568"/>
      <c r="AQ22" s="568"/>
      <c r="AR22" s="568"/>
      <c r="AS22" s="568"/>
      <c r="AT22" s="568"/>
    </row>
    <row r="23" spans="1:46" s="58" customFormat="1" ht="42" customHeight="1" x14ac:dyDescent="0.3">
      <c r="A23" s="56"/>
      <c r="B23" s="559" t="s">
        <v>175</v>
      </c>
      <c r="C23" s="559"/>
      <c r="D23" s="589" t="s">
        <v>177</v>
      </c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  <c r="AC23" s="589"/>
      <c r="AD23" s="589"/>
      <c r="AE23" s="589"/>
      <c r="AF23" s="589"/>
      <c r="AG23" s="589"/>
      <c r="AH23" s="589"/>
      <c r="AI23" s="589"/>
      <c r="AJ23" s="589"/>
      <c r="AK23" s="569">
        <f>AK18+AK20+AK21+AK22+AK19</f>
        <v>0</v>
      </c>
      <c r="AL23" s="569"/>
      <c r="AM23" s="569"/>
      <c r="AN23" s="569"/>
      <c r="AO23" s="569"/>
      <c r="AP23" s="569"/>
      <c r="AQ23" s="569"/>
      <c r="AR23" s="569"/>
      <c r="AS23" s="569"/>
      <c r="AT23" s="569"/>
    </row>
    <row r="24" spans="1:46" s="58" customFormat="1" ht="43.2" customHeight="1" x14ac:dyDescent="0.3">
      <c r="A24" s="56"/>
      <c r="B24" s="57"/>
      <c r="D24" s="11"/>
      <c r="E24" s="1"/>
      <c r="F24" s="1"/>
      <c r="G24" s="1"/>
      <c r="H24" s="1"/>
      <c r="I24" s="1"/>
      <c r="J24" s="264"/>
      <c r="K24" s="264"/>
      <c r="L24" s="264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553"/>
      <c r="AF24" s="553"/>
      <c r="AG24" s="553"/>
      <c r="AH24" s="553"/>
      <c r="AI24" s="264"/>
      <c r="AJ24" s="264"/>
      <c r="AK24" s="264"/>
      <c r="AL24" s="1"/>
      <c r="AM24" s="1"/>
      <c r="AN24" s="1"/>
      <c r="AO24" s="1"/>
      <c r="AP24" s="1"/>
      <c r="AQ24" s="1"/>
      <c r="AR24" s="1"/>
      <c r="AS24" s="1"/>
      <c r="AT24" s="1"/>
    </row>
    <row r="25" spans="1:46" s="58" customFormat="1" ht="42" customHeight="1" x14ac:dyDescent="0.3">
      <c r="A25" s="56"/>
      <c r="B25" s="559" t="s">
        <v>178</v>
      </c>
      <c r="C25" s="559"/>
      <c r="D25" s="563" t="s">
        <v>148</v>
      </c>
      <c r="E25" s="563"/>
      <c r="F25" s="563"/>
      <c r="G25" s="563"/>
      <c r="H25" s="563"/>
      <c r="I25" s="563"/>
      <c r="J25" s="563"/>
      <c r="K25" s="563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  <c r="W25" s="563"/>
      <c r="X25" s="563"/>
      <c r="Y25" s="563"/>
      <c r="Z25" s="563"/>
      <c r="AA25" s="563"/>
      <c r="AB25" s="563"/>
      <c r="AC25" s="563"/>
      <c r="AD25" s="563"/>
      <c r="AE25" s="574">
        <f>0.4*AK23</f>
        <v>0</v>
      </c>
      <c r="AF25" s="575"/>
      <c r="AG25" s="575"/>
      <c r="AH25" s="575"/>
      <c r="AI25" s="575"/>
      <c r="AJ25" s="575"/>
      <c r="AK25" s="575"/>
      <c r="AL25" s="575"/>
      <c r="AM25" s="575"/>
      <c r="AN25" s="575"/>
      <c r="AO25" s="575"/>
      <c r="AP25" s="575"/>
      <c r="AQ25" s="575"/>
      <c r="AR25" s="575"/>
      <c r="AS25" s="575"/>
      <c r="AT25" s="576"/>
    </row>
    <row r="26" spans="1:46" s="58" customFormat="1" ht="42" customHeight="1" x14ac:dyDescent="0.3">
      <c r="A26" s="56"/>
      <c r="B26" s="559" t="s">
        <v>179</v>
      </c>
      <c r="C26" s="559"/>
      <c r="D26" s="587" t="s">
        <v>176</v>
      </c>
      <c r="E26" s="587"/>
      <c r="F26" s="587"/>
      <c r="G26" s="587"/>
      <c r="H26" s="587"/>
      <c r="I26" s="587"/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  <c r="W26" s="587"/>
      <c r="X26" s="587"/>
      <c r="Y26" s="587"/>
      <c r="Z26" s="587"/>
      <c r="AA26" s="587"/>
      <c r="AB26" s="587"/>
      <c r="AC26" s="587"/>
      <c r="AD26" s="587"/>
      <c r="AE26" s="530" t="str">
        <f>IF(AE25=0,"NO",IF(AK15&gt;AE25,"NO","OK"))</f>
        <v>NO</v>
      </c>
      <c r="AF26" s="530"/>
      <c r="AG26" s="530"/>
      <c r="AH26" s="530"/>
      <c r="AI26" s="530"/>
      <c r="AJ26" s="530"/>
      <c r="AK26" s="530"/>
      <c r="AL26" s="530"/>
      <c r="AM26" s="530"/>
      <c r="AN26" s="530"/>
      <c r="AO26" s="530"/>
      <c r="AP26" s="530"/>
      <c r="AQ26" s="530"/>
      <c r="AR26" s="530"/>
      <c r="AS26" s="530"/>
      <c r="AT26" s="530"/>
    </row>
    <row r="27" spans="1:46" s="58" customFormat="1" ht="42" customHeight="1" x14ac:dyDescent="0.3">
      <c r="A27" s="56"/>
      <c r="B27" s="559" t="s">
        <v>180</v>
      </c>
      <c r="C27" s="559"/>
      <c r="D27" s="554" t="str">
        <f>IF(AE26="OK","L'INVESTIMENTO HA SOSTENIBILITA' FINANZIARIA ED ECONOMICA","L'INVESTIMENTO NON HA SOSTENIBILITA' FINANZIARIA ED ECONOMICA")</f>
        <v>L'INVESTIMENTO NON HA SOSTENIBILITA' FINANZIARIA ED ECONOMICA</v>
      </c>
      <c r="E27" s="555"/>
      <c r="F27" s="555"/>
      <c r="G27" s="555"/>
      <c r="H27" s="555"/>
      <c r="I27" s="555"/>
      <c r="J27" s="555"/>
      <c r="K27" s="555"/>
      <c r="L27" s="555"/>
      <c r="M27" s="555"/>
      <c r="N27" s="555"/>
      <c r="O27" s="555"/>
      <c r="P27" s="555"/>
      <c r="Q27" s="555"/>
      <c r="R27" s="555"/>
      <c r="S27" s="555"/>
      <c r="T27" s="555"/>
      <c r="U27" s="555"/>
      <c r="V27" s="555"/>
      <c r="W27" s="555"/>
      <c r="X27" s="555"/>
      <c r="Y27" s="555"/>
      <c r="Z27" s="555"/>
      <c r="AA27" s="555"/>
      <c r="AB27" s="555"/>
      <c r="AC27" s="555"/>
      <c r="AD27" s="555"/>
      <c r="AE27" s="555"/>
      <c r="AF27" s="555"/>
      <c r="AG27" s="555"/>
      <c r="AH27" s="555"/>
      <c r="AI27" s="555"/>
      <c r="AJ27" s="555"/>
      <c r="AK27" s="555"/>
      <c r="AL27" s="555"/>
      <c r="AM27" s="555"/>
      <c r="AN27" s="555"/>
      <c r="AO27" s="555"/>
      <c r="AP27" s="555"/>
      <c r="AQ27" s="555"/>
      <c r="AR27" s="555"/>
      <c r="AS27" s="555"/>
      <c r="AT27" s="556"/>
    </row>
    <row r="28" spans="1:46" s="58" customFormat="1" ht="20.25" customHeight="1" x14ac:dyDescent="0.3">
      <c r="A28" s="56"/>
      <c r="B28" s="57"/>
      <c r="D28" s="11"/>
      <c r="E28" s="1"/>
      <c r="F28" s="1"/>
      <c r="G28" s="1"/>
      <c r="H28" s="1"/>
      <c r="I28" s="1"/>
      <c r="J28" s="264"/>
      <c r="K28" s="264"/>
      <c r="L28" s="264"/>
      <c r="M28" s="264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D28" s="264"/>
      <c r="AE28" s="119"/>
      <c r="AF28" s="119"/>
      <c r="AG28" s="119"/>
      <c r="AH28" s="119"/>
      <c r="AI28" s="264"/>
      <c r="AJ28" s="264"/>
      <c r="AK28" s="264"/>
      <c r="AL28" s="1"/>
      <c r="AM28" s="1"/>
      <c r="AN28" s="1"/>
      <c r="AO28" s="1"/>
      <c r="AP28" s="1"/>
      <c r="AQ28" s="1"/>
      <c r="AR28" s="1"/>
      <c r="AS28" s="1"/>
      <c r="AT28" s="1"/>
    </row>
    <row r="29" spans="1:46" s="58" customFormat="1" ht="24.6" x14ac:dyDescent="0.3">
      <c r="A29" s="56" t="s">
        <v>278</v>
      </c>
      <c r="B29" s="6"/>
      <c r="C29" s="1"/>
      <c r="D29" s="583" t="s">
        <v>534</v>
      </c>
      <c r="E29" s="583"/>
      <c r="F29" s="583"/>
      <c r="G29" s="583"/>
      <c r="H29" s="583"/>
      <c r="I29" s="583"/>
      <c r="J29" s="583"/>
      <c r="K29" s="583"/>
      <c r="L29" s="583"/>
      <c r="M29" s="583"/>
      <c r="N29" s="583"/>
      <c r="O29" s="583"/>
      <c r="P29" s="583"/>
      <c r="Q29" s="583"/>
      <c r="R29" s="583"/>
      <c r="S29" s="583"/>
      <c r="T29" s="583"/>
      <c r="U29" s="583"/>
      <c r="V29" s="583"/>
      <c r="W29" s="583"/>
      <c r="X29" s="583"/>
      <c r="Y29" s="583"/>
      <c r="Z29" s="583"/>
      <c r="AA29" s="583"/>
      <c r="AB29" s="583"/>
      <c r="AC29" s="583"/>
      <c r="AD29" s="583"/>
      <c r="AE29" s="583"/>
      <c r="AF29" s="583"/>
      <c r="AG29" s="583"/>
      <c r="AH29" s="583"/>
      <c r="AI29" s="583"/>
      <c r="AJ29" s="583"/>
      <c r="AK29" s="583"/>
      <c r="AL29" s="583"/>
      <c r="AM29" s="583"/>
      <c r="AN29" s="583"/>
      <c r="AO29" s="583"/>
      <c r="AP29" s="583"/>
      <c r="AQ29" s="583"/>
      <c r="AR29" s="583"/>
      <c r="AS29" s="583"/>
      <c r="AT29" s="583"/>
    </row>
    <row r="30" spans="1:46" s="58" customFormat="1" ht="22.8" x14ac:dyDescent="0.3">
      <c r="A30" s="56"/>
      <c r="B30" s="72"/>
      <c r="C30" s="72"/>
      <c r="D30" s="583"/>
      <c r="E30" s="583"/>
      <c r="F30" s="583"/>
      <c r="G30" s="583"/>
      <c r="H30" s="583"/>
      <c r="I30" s="583"/>
      <c r="J30" s="583"/>
      <c r="K30" s="583"/>
      <c r="L30" s="583"/>
      <c r="M30" s="583"/>
      <c r="N30" s="583"/>
      <c r="O30" s="583"/>
      <c r="P30" s="583"/>
      <c r="Q30" s="583"/>
      <c r="R30" s="583"/>
      <c r="S30" s="583"/>
      <c r="T30" s="583"/>
      <c r="U30" s="583"/>
      <c r="V30" s="583"/>
      <c r="W30" s="583"/>
      <c r="X30" s="583"/>
      <c r="Y30" s="583"/>
      <c r="Z30" s="583"/>
      <c r="AA30" s="583"/>
      <c r="AB30" s="583"/>
      <c r="AC30" s="583"/>
      <c r="AD30" s="583"/>
      <c r="AE30" s="583"/>
      <c r="AF30" s="583"/>
      <c r="AG30" s="583"/>
      <c r="AH30" s="583"/>
      <c r="AI30" s="583"/>
      <c r="AJ30" s="583"/>
      <c r="AK30" s="583"/>
      <c r="AL30" s="583"/>
      <c r="AM30" s="583"/>
      <c r="AN30" s="583"/>
      <c r="AO30" s="583"/>
      <c r="AP30" s="583"/>
      <c r="AQ30" s="583"/>
      <c r="AR30" s="583"/>
      <c r="AS30" s="583"/>
      <c r="AT30" s="583"/>
    </row>
    <row r="31" spans="1:46" s="58" customFormat="1" ht="20.25" customHeight="1" x14ac:dyDescent="0.3">
      <c r="A31" s="56"/>
      <c r="B31" s="72"/>
      <c r="C31" s="72"/>
      <c r="D31" s="34"/>
      <c r="E31" s="34"/>
      <c r="F31" s="34"/>
      <c r="G31" s="34"/>
      <c r="H31" s="34"/>
      <c r="I31" s="34"/>
      <c r="J31" s="34"/>
      <c r="K31" s="3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119"/>
      <c r="AF31" s="119"/>
      <c r="AG31" s="119"/>
      <c r="AH31" s="119"/>
      <c r="AI31" s="264"/>
      <c r="AJ31" s="264"/>
      <c r="AK31" s="264"/>
      <c r="AL31" s="1"/>
      <c r="AM31" s="1"/>
      <c r="AN31" s="1"/>
      <c r="AO31" s="1"/>
      <c r="AP31" s="1"/>
      <c r="AQ31" s="1"/>
      <c r="AR31" s="1"/>
      <c r="AS31" s="1"/>
      <c r="AT31" s="1"/>
    </row>
    <row r="32" spans="1:46" s="58" customFormat="1" ht="20.25" customHeight="1" x14ac:dyDescent="0.3">
      <c r="A32" s="56"/>
      <c r="B32" s="60"/>
      <c r="C32" s="60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12"/>
      <c r="AL32" s="12"/>
      <c r="AM32" s="12"/>
      <c r="AN32" s="12"/>
      <c r="AO32" s="12"/>
      <c r="AP32" s="12"/>
      <c r="AQ32" s="12"/>
      <c r="AR32" s="12"/>
      <c r="AS32" s="12"/>
      <c r="AT32" s="12"/>
    </row>
    <row r="33" spans="1:46" s="58" customFormat="1" ht="20.25" customHeight="1" x14ac:dyDescent="0.3">
      <c r="A33" s="56"/>
      <c r="B33" s="60"/>
      <c r="C33" s="60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12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1:46" s="58" customFormat="1" ht="20.25" customHeight="1" x14ac:dyDescent="0.3">
      <c r="A34" s="56"/>
      <c r="B34" s="60"/>
      <c r="C34" s="60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12"/>
      <c r="AL34" s="12"/>
      <c r="AM34" s="12"/>
      <c r="AN34" s="12"/>
      <c r="AO34" s="12"/>
      <c r="AP34" s="12"/>
      <c r="AQ34" s="12"/>
      <c r="AR34" s="12"/>
      <c r="AS34" s="12"/>
      <c r="AT34" s="12"/>
    </row>
    <row r="35" spans="1:46" s="58" customFormat="1" ht="20.25" customHeight="1" x14ac:dyDescent="0.3">
      <c r="A35" s="56"/>
      <c r="B35" s="60"/>
      <c r="C35" s="60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12"/>
      <c r="AL35" s="12"/>
      <c r="AM35" s="12"/>
      <c r="AN35" s="12"/>
      <c r="AO35" s="12"/>
      <c r="AP35" s="12"/>
      <c r="AQ35" s="12"/>
      <c r="AR35" s="12"/>
      <c r="AS35" s="12"/>
      <c r="AT35" s="12"/>
    </row>
    <row r="36" spans="1:46" s="58" customFormat="1" ht="20.25" customHeight="1" x14ac:dyDescent="0.3">
      <c r="A36" s="56"/>
      <c r="B36" s="60"/>
      <c r="C36" s="60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12"/>
      <c r="AL36" s="12"/>
      <c r="AM36" s="12"/>
      <c r="AN36" s="12"/>
      <c r="AO36" s="12"/>
      <c r="AP36" s="12"/>
      <c r="AQ36" s="12"/>
      <c r="AR36" s="12"/>
      <c r="AS36" s="12"/>
      <c r="AT36" s="12"/>
    </row>
    <row r="37" spans="1:46" s="58" customFormat="1" ht="20.25" customHeight="1" x14ac:dyDescent="0.3">
      <c r="A37" s="56"/>
      <c r="B37" s="60"/>
      <c r="C37" s="60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12"/>
      <c r="AL37" s="12"/>
      <c r="AM37" s="12"/>
      <c r="AN37" s="12"/>
      <c r="AO37" s="12"/>
      <c r="AP37" s="12"/>
      <c r="AQ37" s="12"/>
      <c r="AR37" s="12"/>
      <c r="AS37" s="12"/>
      <c r="AT37" s="12"/>
    </row>
    <row r="38" spans="1:46" s="58" customFormat="1" ht="20.25" customHeight="1" x14ac:dyDescent="0.3">
      <c r="A38" s="56"/>
      <c r="B38" s="60"/>
      <c r="C38" s="60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12"/>
      <c r="AL38" s="12"/>
      <c r="AM38" s="12"/>
      <c r="AN38" s="12"/>
      <c r="AO38" s="12"/>
      <c r="AP38" s="12"/>
      <c r="AQ38" s="12"/>
      <c r="AR38" s="12"/>
      <c r="AS38" s="12"/>
      <c r="AT38" s="12"/>
    </row>
    <row r="39" spans="1:46" s="58" customFormat="1" ht="20.25" customHeight="1" x14ac:dyDescent="0.3">
      <c r="A39" s="56"/>
      <c r="B39" s="60"/>
      <c r="C39" s="60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12"/>
      <c r="AL39" s="12"/>
      <c r="AM39" s="12"/>
      <c r="AN39" s="12"/>
      <c r="AO39" s="12"/>
      <c r="AP39" s="12"/>
      <c r="AQ39" s="12"/>
      <c r="AR39" s="12"/>
      <c r="AS39" s="12"/>
      <c r="AT39" s="12"/>
    </row>
    <row r="40" spans="1:46" s="58" customFormat="1" ht="20.25" customHeight="1" x14ac:dyDescent="0.3">
      <c r="A40" s="56"/>
      <c r="B40" s="60"/>
      <c r="C40" s="60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12"/>
      <c r="AL40" s="12"/>
      <c r="AM40" s="12"/>
      <c r="AN40" s="12"/>
      <c r="AO40" s="12"/>
      <c r="AP40" s="12"/>
      <c r="AQ40" s="12"/>
      <c r="AR40" s="12"/>
      <c r="AS40" s="12"/>
      <c r="AT40" s="12"/>
    </row>
    <row r="41" spans="1:46" s="58" customFormat="1" ht="20.25" customHeight="1" x14ac:dyDescent="0.3">
      <c r="A41" s="56"/>
      <c r="B41" s="60"/>
      <c r="C41" s="60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12"/>
      <c r="AL41" s="12"/>
      <c r="AM41" s="12"/>
      <c r="AN41" s="12"/>
      <c r="AO41" s="12"/>
      <c r="AP41" s="12"/>
      <c r="AQ41" s="12"/>
      <c r="AR41" s="12"/>
      <c r="AS41" s="12"/>
      <c r="AT41" s="12"/>
    </row>
    <row r="42" spans="1:46" s="58" customFormat="1" ht="20.25" customHeight="1" x14ac:dyDescent="0.3">
      <c r="A42" s="56"/>
      <c r="B42" s="60"/>
      <c r="C42" s="60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12"/>
      <c r="AL42" s="12"/>
      <c r="AM42" s="12"/>
      <c r="AN42" s="12"/>
      <c r="AO42" s="12"/>
      <c r="AP42" s="12"/>
      <c r="AQ42" s="12"/>
      <c r="AR42" s="12"/>
      <c r="AS42" s="12"/>
      <c r="AT42" s="12"/>
    </row>
    <row r="43" spans="1:46" s="58" customFormat="1" ht="20.25" customHeight="1" x14ac:dyDescent="0.3">
      <c r="A43" s="56"/>
      <c r="B43" s="60"/>
      <c r="C43" s="60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12"/>
      <c r="AL43" s="12"/>
      <c r="AM43" s="12"/>
      <c r="AN43" s="12"/>
      <c r="AO43" s="12"/>
      <c r="AP43" s="12"/>
      <c r="AQ43" s="12"/>
      <c r="AR43" s="12"/>
      <c r="AS43" s="12"/>
      <c r="AT43" s="12"/>
    </row>
    <row r="44" spans="1:46" s="58" customFormat="1" ht="20.25" customHeight="1" x14ac:dyDescent="0.3">
      <c r="A44" s="56"/>
      <c r="B44" s="60"/>
      <c r="C44" s="60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12"/>
      <c r="AL44" s="12"/>
      <c r="AM44" s="12"/>
      <c r="AN44" s="12"/>
      <c r="AO44" s="12"/>
      <c r="AP44" s="12"/>
      <c r="AQ44" s="12"/>
      <c r="AR44" s="12"/>
      <c r="AS44" s="12"/>
      <c r="AT44" s="12"/>
    </row>
    <row r="45" spans="1:46" s="58" customFormat="1" ht="20.25" customHeight="1" x14ac:dyDescent="0.3">
      <c r="A45" s="56"/>
      <c r="B45" s="60"/>
      <c r="C45" s="60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12"/>
      <c r="AL45" s="12"/>
      <c r="AM45" s="12"/>
      <c r="AN45" s="12"/>
      <c r="AO45" s="12"/>
      <c r="AP45" s="12"/>
      <c r="AQ45" s="12"/>
      <c r="AR45" s="12"/>
      <c r="AS45" s="12"/>
      <c r="AT45" s="12"/>
    </row>
    <row r="46" spans="1:46" s="58" customFormat="1" ht="20.25" customHeight="1" x14ac:dyDescent="0.3">
      <c r="A46" s="56"/>
      <c r="B46" s="60"/>
      <c r="C46" s="60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12"/>
      <c r="AL46" s="12"/>
      <c r="AM46" s="12"/>
      <c r="AN46" s="12"/>
      <c r="AO46" s="12"/>
      <c r="AP46" s="12"/>
      <c r="AQ46" s="12"/>
      <c r="AR46" s="12"/>
      <c r="AS46" s="12"/>
      <c r="AT46" s="12"/>
    </row>
    <row r="47" spans="1:46" s="58" customFormat="1" ht="20.25" customHeight="1" x14ac:dyDescent="0.3">
      <c r="A47" s="56"/>
      <c r="B47" s="60"/>
      <c r="C47" s="60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12"/>
      <c r="AL47" s="12"/>
      <c r="AM47" s="12"/>
      <c r="AN47" s="12"/>
      <c r="AO47" s="12"/>
      <c r="AP47" s="12"/>
      <c r="AQ47" s="12"/>
      <c r="AR47" s="12"/>
      <c r="AS47" s="12"/>
      <c r="AT47" s="12"/>
    </row>
    <row r="48" spans="1:46" s="58" customFormat="1" ht="20.25" customHeight="1" x14ac:dyDescent="0.3">
      <c r="A48" s="56"/>
      <c r="B48" s="60"/>
      <c r="C48" s="60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12"/>
      <c r="AL48" s="12"/>
      <c r="AM48" s="12"/>
      <c r="AN48" s="12"/>
      <c r="AO48" s="12"/>
      <c r="AP48" s="12"/>
      <c r="AQ48" s="12"/>
      <c r="AR48" s="12"/>
      <c r="AS48" s="12"/>
      <c r="AT48" s="12"/>
    </row>
    <row r="49" spans="1:46" s="58" customFormat="1" ht="20.25" customHeight="1" x14ac:dyDescent="0.3">
      <c r="A49" s="56"/>
      <c r="B49" s="60"/>
      <c r="C49" s="60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12"/>
      <c r="AL49" s="12"/>
      <c r="AM49" s="12"/>
      <c r="AN49" s="12"/>
      <c r="AO49" s="12"/>
      <c r="AP49" s="12"/>
      <c r="AQ49" s="12"/>
      <c r="AR49" s="12"/>
      <c r="AS49" s="12"/>
      <c r="AT49" s="12"/>
    </row>
    <row r="50" spans="1:46" s="58" customFormat="1" ht="20.25" customHeight="1" x14ac:dyDescent="0.3">
      <c r="A50" s="56"/>
      <c r="B50" s="60"/>
      <c r="C50" s="60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12"/>
      <c r="AL50" s="12"/>
      <c r="AM50" s="12"/>
      <c r="AN50" s="12"/>
      <c r="AO50" s="12"/>
      <c r="AP50" s="12"/>
      <c r="AQ50" s="12"/>
      <c r="AR50" s="12"/>
      <c r="AS50" s="12"/>
      <c r="AT50" s="12"/>
    </row>
    <row r="51" spans="1:46" s="58" customFormat="1" ht="20.25" customHeight="1" x14ac:dyDescent="0.3">
      <c r="A51" s="56"/>
      <c r="B51" s="60"/>
      <c r="C51" s="60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12"/>
      <c r="AL51" s="12"/>
      <c r="AM51" s="12"/>
      <c r="AN51" s="12"/>
      <c r="AO51" s="12"/>
      <c r="AP51" s="12"/>
      <c r="AQ51" s="12"/>
      <c r="AR51" s="12"/>
      <c r="AS51" s="12"/>
      <c r="AT51" s="12"/>
    </row>
    <row r="52" spans="1:46" s="58" customFormat="1" ht="20.25" customHeight="1" x14ac:dyDescent="0.3">
      <c r="A52" s="56"/>
      <c r="B52" s="60"/>
      <c r="C52" s="60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12"/>
      <c r="AL52" s="12"/>
      <c r="AM52" s="12"/>
      <c r="AN52" s="12"/>
      <c r="AO52" s="12"/>
      <c r="AP52" s="12"/>
      <c r="AQ52" s="12"/>
      <c r="AR52" s="12"/>
      <c r="AS52" s="12"/>
      <c r="AT52" s="12"/>
    </row>
    <row r="53" spans="1:46" s="58" customFormat="1" ht="20.25" customHeight="1" x14ac:dyDescent="0.3">
      <c r="A53" s="56"/>
      <c r="B53" s="60"/>
      <c r="C53" s="60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12"/>
      <c r="AL53" s="12"/>
      <c r="AM53" s="12"/>
      <c r="AN53" s="12"/>
      <c r="AO53" s="12"/>
      <c r="AP53" s="12"/>
      <c r="AQ53" s="12"/>
      <c r="AR53" s="12"/>
      <c r="AS53" s="12"/>
      <c r="AT53" s="12"/>
    </row>
    <row r="54" spans="1:46" s="58" customFormat="1" ht="20.25" customHeight="1" x14ac:dyDescent="0.3">
      <c r="A54" s="56"/>
      <c r="B54" s="60"/>
      <c r="C54" s="60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12"/>
      <c r="AL54" s="12"/>
      <c r="AM54" s="12"/>
      <c r="AN54" s="12"/>
      <c r="AO54" s="12"/>
      <c r="AP54" s="12"/>
      <c r="AQ54" s="12"/>
      <c r="AR54" s="12"/>
      <c r="AS54" s="12"/>
      <c r="AT54" s="12"/>
    </row>
    <row r="55" spans="1:46" s="58" customFormat="1" ht="20.25" customHeight="1" x14ac:dyDescent="0.3">
      <c r="A55" s="56"/>
      <c r="B55" s="60"/>
      <c r="C55" s="60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12"/>
      <c r="AL55" s="12"/>
      <c r="AM55" s="12"/>
      <c r="AN55" s="12"/>
      <c r="AO55" s="12"/>
      <c r="AP55" s="12"/>
      <c r="AQ55" s="12"/>
      <c r="AR55" s="12"/>
      <c r="AS55" s="12"/>
      <c r="AT55" s="12"/>
    </row>
    <row r="56" spans="1:46" s="58" customFormat="1" ht="20.25" customHeight="1" x14ac:dyDescent="0.3">
      <c r="A56" s="56"/>
      <c r="B56" s="60"/>
      <c r="C56" s="60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12"/>
      <c r="AL56" s="12"/>
      <c r="AM56" s="12"/>
      <c r="AN56" s="12"/>
      <c r="AO56" s="12"/>
      <c r="AP56" s="12"/>
      <c r="AQ56" s="12"/>
      <c r="AR56" s="12"/>
      <c r="AS56" s="12"/>
      <c r="AT56" s="12"/>
    </row>
    <row r="57" spans="1:46" s="58" customFormat="1" ht="20.25" customHeight="1" x14ac:dyDescent="0.3">
      <c r="A57" s="56"/>
      <c r="B57" s="60"/>
      <c r="C57" s="60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12"/>
      <c r="AL57" s="12"/>
      <c r="AM57" s="12"/>
      <c r="AN57" s="12"/>
      <c r="AO57" s="12"/>
      <c r="AP57" s="12"/>
      <c r="AQ57" s="12"/>
      <c r="AR57" s="12"/>
      <c r="AS57" s="12"/>
      <c r="AT57" s="12"/>
    </row>
    <row r="58" spans="1:46" s="58" customFormat="1" ht="20.25" customHeight="1" x14ac:dyDescent="0.3">
      <c r="A58" s="56"/>
      <c r="B58" s="60"/>
      <c r="C58" s="60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12"/>
      <c r="AL58" s="12"/>
      <c r="AM58" s="12"/>
      <c r="AN58" s="12"/>
      <c r="AO58" s="12"/>
      <c r="AP58" s="12"/>
      <c r="AQ58" s="12"/>
      <c r="AR58" s="12"/>
      <c r="AS58" s="12"/>
      <c r="AT58" s="12"/>
    </row>
    <row r="59" spans="1:46" s="58" customFormat="1" ht="20.25" customHeight="1" x14ac:dyDescent="0.3">
      <c r="A59" s="56"/>
      <c r="B59" s="60"/>
      <c r="C59" s="60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12"/>
      <c r="AL59" s="12"/>
      <c r="AM59" s="12"/>
      <c r="AN59" s="12"/>
      <c r="AO59" s="12"/>
      <c r="AP59" s="12"/>
      <c r="AQ59" s="12"/>
      <c r="AR59" s="12"/>
      <c r="AS59" s="12"/>
      <c r="AT59" s="12"/>
    </row>
    <row r="60" spans="1:46" s="58" customFormat="1" ht="20.25" customHeight="1" x14ac:dyDescent="0.3">
      <c r="A60" s="56"/>
      <c r="B60" s="60"/>
      <c r="C60" s="60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12"/>
      <c r="AL60" s="12"/>
      <c r="AM60" s="12"/>
      <c r="AN60" s="12"/>
      <c r="AO60" s="12"/>
      <c r="AP60" s="12"/>
      <c r="AQ60" s="12"/>
      <c r="AR60" s="12"/>
      <c r="AS60" s="12"/>
      <c r="AT60" s="12"/>
    </row>
    <row r="61" spans="1:46" s="58" customFormat="1" ht="20.25" customHeight="1" x14ac:dyDescent="0.3">
      <c r="A61" s="56"/>
      <c r="B61" s="60"/>
      <c r="C61" s="60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12"/>
      <c r="AL61" s="12"/>
      <c r="AM61" s="12"/>
      <c r="AN61" s="12"/>
      <c r="AO61" s="12"/>
      <c r="AP61" s="12"/>
      <c r="AQ61" s="12"/>
      <c r="AR61" s="12"/>
      <c r="AS61" s="12"/>
      <c r="AT61" s="12"/>
    </row>
    <row r="62" spans="1:46" s="58" customFormat="1" ht="20.25" customHeight="1" x14ac:dyDescent="0.3">
      <c r="A62" s="56"/>
    </row>
    <row r="63" spans="1:46" s="58" customFormat="1" ht="20.25" customHeight="1" x14ac:dyDescent="0.3">
      <c r="A63" s="56"/>
    </row>
    <row r="64" spans="1:46" s="58" customFormat="1" ht="20.25" customHeight="1" x14ac:dyDescent="0.3">
      <c r="A64" s="56"/>
    </row>
    <row r="65" spans="1:37" s="58" customFormat="1" ht="20.25" customHeight="1" x14ac:dyDescent="0.3">
      <c r="A65" s="56"/>
      <c r="B65" s="57"/>
      <c r="D65" s="68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82"/>
      <c r="AF65" s="582"/>
      <c r="AG65" s="582"/>
      <c r="AH65" s="582"/>
      <c r="AI65" s="59"/>
      <c r="AJ65" s="59"/>
      <c r="AK65" s="59"/>
    </row>
    <row r="66" spans="1:37" s="58" customFormat="1" ht="20.25" customHeight="1" x14ac:dyDescent="0.3">
      <c r="A66" s="56"/>
      <c r="B66" s="57"/>
      <c r="D66" s="68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82"/>
      <c r="AF66" s="582"/>
      <c r="AG66" s="582"/>
      <c r="AH66" s="582"/>
      <c r="AI66" s="59"/>
      <c r="AJ66" s="59"/>
      <c r="AK66" s="59"/>
    </row>
    <row r="67" spans="1:37" ht="20.25" customHeight="1" x14ac:dyDescent="0.3">
      <c r="AE67" s="69"/>
      <c r="AF67" s="69"/>
      <c r="AG67" s="69"/>
      <c r="AH67" s="69"/>
    </row>
    <row r="68" spans="1:37" ht="20.25" customHeight="1" x14ac:dyDescent="0.3">
      <c r="AE68" s="69"/>
      <c r="AF68" s="69"/>
      <c r="AG68" s="69"/>
      <c r="AH68" s="69"/>
    </row>
    <row r="69" spans="1:37" ht="20.25" customHeight="1" x14ac:dyDescent="0.3">
      <c r="AE69" s="69"/>
      <c r="AF69" s="69"/>
      <c r="AG69" s="69"/>
      <c r="AH69" s="69"/>
    </row>
    <row r="70" spans="1:37" ht="20.25" customHeight="1" x14ac:dyDescent="0.3">
      <c r="AE70" s="69"/>
      <c r="AF70" s="69"/>
      <c r="AG70" s="69"/>
      <c r="AH70" s="69"/>
    </row>
    <row r="71" spans="1:37" ht="20.25" customHeight="1" x14ac:dyDescent="0.3">
      <c r="AE71" s="69"/>
      <c r="AF71" s="69"/>
      <c r="AG71" s="69"/>
      <c r="AH71" s="69"/>
    </row>
    <row r="72" spans="1:37" ht="20.25" customHeight="1" x14ac:dyDescent="0.3">
      <c r="AE72" s="69"/>
      <c r="AF72" s="69"/>
      <c r="AG72" s="69"/>
      <c r="AH72" s="69"/>
    </row>
    <row r="73" spans="1:37" ht="20.25" customHeight="1" x14ac:dyDescent="0.3">
      <c r="AE73" s="581"/>
      <c r="AF73" s="581"/>
      <c r="AG73" s="581"/>
      <c r="AH73" s="581"/>
    </row>
    <row r="74" spans="1:37" ht="20.25" customHeight="1" x14ac:dyDescent="0.3">
      <c r="AE74" s="581"/>
      <c r="AF74" s="581"/>
      <c r="AG74" s="581"/>
      <c r="AH74" s="581"/>
    </row>
    <row r="75" spans="1:37" ht="20.25" customHeight="1" x14ac:dyDescent="0.3">
      <c r="AE75" s="581"/>
      <c r="AF75" s="581"/>
      <c r="AG75" s="581"/>
      <c r="AH75" s="581"/>
    </row>
    <row r="76" spans="1:37" ht="20.25" customHeight="1" x14ac:dyDescent="0.3">
      <c r="AE76" s="581"/>
      <c r="AF76" s="581"/>
      <c r="AG76" s="581"/>
      <c r="AH76" s="581"/>
    </row>
    <row r="77" spans="1:37" ht="20.25" customHeight="1" x14ac:dyDescent="0.3">
      <c r="AE77" s="581"/>
      <c r="AF77" s="581"/>
      <c r="AG77" s="581"/>
      <c r="AH77" s="581"/>
    </row>
  </sheetData>
  <sheetProtection algorithmName="SHA-512" hashValue="7DbArcX3WgRfmQMPHGDwOG4aU+3z1gZFyD/AJUMVV04elzljUtdWlGbfJLwtb7XbJAheHpaCw7oU1mXt2zVm0Q==" saltValue="uEMWUZNywiWnGkB0hyJj7w==" spinCount="100000" sheet="1" formatCells="0" formatColumns="0" formatRows="0" insertColumns="0" insertRows="0" insertHyperlinks="0" deleteColumns="0" deleteRows="0" sort="0" autoFilter="0" pivotTables="0"/>
  <mergeCells count="77">
    <mergeCell ref="B27:C27"/>
    <mergeCell ref="D29:AT30"/>
    <mergeCell ref="D17:AJ17"/>
    <mergeCell ref="AE66:AH66"/>
    <mergeCell ref="B12:C12"/>
    <mergeCell ref="B26:C26"/>
    <mergeCell ref="D26:AD26"/>
    <mergeCell ref="B13:C13"/>
    <mergeCell ref="AE16:AH16"/>
    <mergeCell ref="T13:AG13"/>
    <mergeCell ref="AK22:AT22"/>
    <mergeCell ref="D23:AJ23"/>
    <mergeCell ref="T14:AG14"/>
    <mergeCell ref="AK18:AT18"/>
    <mergeCell ref="D12:S12"/>
    <mergeCell ref="D15:AJ15"/>
    <mergeCell ref="AK17:AT17"/>
    <mergeCell ref="AE77:AH77"/>
    <mergeCell ref="AE26:AT26"/>
    <mergeCell ref="AE73:AH73"/>
    <mergeCell ref="AE74:AH74"/>
    <mergeCell ref="AE75:AH75"/>
    <mergeCell ref="AE76:AH76"/>
    <mergeCell ref="AE65:AH65"/>
    <mergeCell ref="B25:C25"/>
    <mergeCell ref="D25:AD25"/>
    <mergeCell ref="AE25:AT25"/>
    <mergeCell ref="AK21:AT21"/>
    <mergeCell ref="B18:C18"/>
    <mergeCell ref="AK23:AT23"/>
    <mergeCell ref="B23:C23"/>
    <mergeCell ref="B22:C22"/>
    <mergeCell ref="D22:AJ22"/>
    <mergeCell ref="AK20:AT20"/>
    <mergeCell ref="B19:C19"/>
    <mergeCell ref="AK19:AT19"/>
    <mergeCell ref="D19:AJ19"/>
    <mergeCell ref="D18:AJ18"/>
    <mergeCell ref="AK14:AT14"/>
    <mergeCell ref="AK15:AT15"/>
    <mergeCell ref="D9:S9"/>
    <mergeCell ref="D10:S10"/>
    <mergeCell ref="D13:S14"/>
    <mergeCell ref="D11:S11"/>
    <mergeCell ref="AH10:AJ10"/>
    <mergeCell ref="AH13:AJ13"/>
    <mergeCell ref="AH14:AJ14"/>
    <mergeCell ref="T11:AJ11"/>
    <mergeCell ref="T12:AG12"/>
    <mergeCell ref="AH12:AJ12"/>
    <mergeCell ref="AK13:AT13"/>
    <mergeCell ref="D8:S8"/>
    <mergeCell ref="B20:C20"/>
    <mergeCell ref="B9:C9"/>
    <mergeCell ref="T9:AG9"/>
    <mergeCell ref="D20:AJ20"/>
    <mergeCell ref="AH9:AJ9"/>
    <mergeCell ref="B10:C10"/>
    <mergeCell ref="T10:AG10"/>
    <mergeCell ref="B15:C15"/>
    <mergeCell ref="B14:C14"/>
    <mergeCell ref="A4:AT4"/>
    <mergeCell ref="AE24:AH24"/>
    <mergeCell ref="D27:AT27"/>
    <mergeCell ref="A1:AU2"/>
    <mergeCell ref="B8:C8"/>
    <mergeCell ref="B17:C17"/>
    <mergeCell ref="B21:C21"/>
    <mergeCell ref="D21:AJ21"/>
    <mergeCell ref="B11:C11"/>
    <mergeCell ref="T8:AG8"/>
    <mergeCell ref="AK8:AT8"/>
    <mergeCell ref="AK9:AT9"/>
    <mergeCell ref="AK10:AT10"/>
    <mergeCell ref="AK11:AT11"/>
    <mergeCell ref="AK12:AT12"/>
    <mergeCell ref="AH8:AJ8"/>
  </mergeCells>
  <phoneticPr fontId="0" type="noConversion"/>
  <conditionalFormatting sqref="AE25:AT26">
    <cfRule type="cellIs" dxfId="11" priority="9" stopIfTrue="1" operator="equal">
      <formula>"OK"</formula>
    </cfRule>
    <cfRule type="cellIs" dxfId="10" priority="10" stopIfTrue="1" operator="equal">
      <formula>"SI"</formula>
    </cfRule>
    <cfRule type="cellIs" dxfId="9" priority="11" stopIfTrue="1" operator="equal">
      <formula>"NO"</formula>
    </cfRule>
    <cfRule type="cellIs" dxfId="8" priority="12" stopIfTrue="1" operator="equal">
      <formula>"SI"</formula>
    </cfRule>
  </conditionalFormatting>
  <conditionalFormatting sqref="AK32:AT61">
    <cfRule type="cellIs" dxfId="7" priority="7" stopIfTrue="1" operator="equal">
      <formula>"NO"</formula>
    </cfRule>
    <cfRule type="cellIs" dxfId="6" priority="8" stopIfTrue="1" operator="equal">
      <formula>"OK"</formula>
    </cfRule>
  </conditionalFormatting>
  <printOptions horizontalCentered="1"/>
  <pageMargins left="0.45" right="0.43307086614173229" top="0.59055118110236227" bottom="0.55118110236220474" header="0.31496062992125984" footer="0.31496062992125984"/>
  <pageSetup paperSize="9" scale="48" orientation="portrait" blackAndWhite="1" r:id="rId1"/>
  <headerFooter alignWithMargins="0">
    <oddHeader>&amp;C&amp;14Regione Liguria - Piano Aziendale di Sviluppo&amp;R&amp;12SOTTOMISURA 4.1.2</oddHeader>
    <oddFooter>&amp;C&amp;14&amp;A&amp;Rpag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F16"/>
  <sheetViews>
    <sheetView showGridLines="0" workbookViewId="0">
      <selection activeCell="N6" sqref="N6"/>
    </sheetView>
  </sheetViews>
  <sheetFormatPr defaultColWidth="8.88671875" defaultRowHeight="13.2" x14ac:dyDescent="0.25"/>
  <cols>
    <col min="1" max="1" width="2.6640625" style="266" customWidth="1"/>
    <col min="2" max="2" width="63" style="266" customWidth="1"/>
    <col min="3" max="3" width="11.33203125" style="266" customWidth="1"/>
    <col min="4" max="4" width="53.88671875" style="266" customWidth="1"/>
    <col min="5" max="5" width="6.33203125" style="266" customWidth="1"/>
    <col min="6" max="6" width="12.44140625" style="266" customWidth="1"/>
    <col min="7" max="7" width="3.6640625" style="266" customWidth="1"/>
    <col min="8" max="16384" width="8.88671875" style="266"/>
  </cols>
  <sheetData>
    <row r="1" spans="2:6" ht="22.8" x14ac:dyDescent="0.4">
      <c r="B1" s="594" t="s">
        <v>188</v>
      </c>
      <c r="C1" s="594"/>
      <c r="D1" s="594"/>
      <c r="E1" s="594"/>
      <c r="F1" s="594"/>
    </row>
    <row r="3" spans="2:6" ht="36" customHeight="1" x14ac:dyDescent="0.25">
      <c r="B3" s="604" t="s">
        <v>460</v>
      </c>
      <c r="C3" s="604"/>
      <c r="D3" s="600" t="s">
        <v>461</v>
      </c>
      <c r="E3" s="601"/>
      <c r="F3" s="268" t="s">
        <v>508</v>
      </c>
    </row>
    <row r="4" spans="2:6" ht="135.6" customHeight="1" x14ac:dyDescent="0.25">
      <c r="B4" s="605" t="s">
        <v>462</v>
      </c>
      <c r="C4" s="606"/>
      <c r="D4" s="602" t="s">
        <v>510</v>
      </c>
      <c r="E4" s="603"/>
      <c r="F4" s="267" t="str">
        <f>IF('PAS 1 anagraf'!E48="risulta","10","0")</f>
        <v>0</v>
      </c>
    </row>
    <row r="5" spans="2:6" ht="54.6" customHeight="1" x14ac:dyDescent="0.25">
      <c r="B5" s="607" t="s">
        <v>187</v>
      </c>
      <c r="C5" s="608"/>
      <c r="D5" s="602" t="s">
        <v>944</v>
      </c>
      <c r="E5" s="603"/>
      <c r="F5" s="308">
        <v>0</v>
      </c>
    </row>
    <row r="6" spans="2:6" ht="41.4" customHeight="1" x14ac:dyDescent="0.25">
      <c r="B6" s="270" t="s">
        <v>463</v>
      </c>
      <c r="C6" s="277" t="s">
        <v>518</v>
      </c>
      <c r="D6" s="598" t="s">
        <v>923</v>
      </c>
      <c r="E6" s="598"/>
      <c r="F6" s="599">
        <f>IF(E11=5,75,IF(E11=4,70,IF(E11=3,60,IF(E11=2,40,IF(E11=0,0,16)))))</f>
        <v>0</v>
      </c>
    </row>
    <row r="7" spans="2:6" ht="21" customHeight="1" x14ac:dyDescent="0.25">
      <c r="B7" s="269" t="s">
        <v>519</v>
      </c>
      <c r="C7" s="307"/>
      <c r="D7" s="598"/>
      <c r="E7" s="598"/>
      <c r="F7" s="599"/>
    </row>
    <row r="8" spans="2:6" ht="21" customHeight="1" x14ac:dyDescent="0.25">
      <c r="B8" s="269" t="s">
        <v>520</v>
      </c>
      <c r="C8" s="307"/>
      <c r="D8" s="598"/>
      <c r="E8" s="598"/>
      <c r="F8" s="599"/>
    </row>
    <row r="9" spans="2:6" ht="21" customHeight="1" x14ac:dyDescent="0.25">
      <c r="B9" s="269" t="s">
        <v>521</v>
      </c>
      <c r="C9" s="307"/>
      <c r="D9" s="598"/>
      <c r="E9" s="598"/>
      <c r="F9" s="599"/>
    </row>
    <row r="10" spans="2:6" ht="21" customHeight="1" x14ac:dyDescent="0.25">
      <c r="B10" s="269" t="s">
        <v>522</v>
      </c>
      <c r="C10" s="307"/>
      <c r="D10" s="598"/>
      <c r="E10" s="598"/>
      <c r="F10" s="599"/>
    </row>
    <row r="11" spans="2:6" ht="36" customHeight="1" x14ac:dyDescent="0.25">
      <c r="B11" s="269" t="s">
        <v>523</v>
      </c>
      <c r="C11" s="307"/>
      <c r="D11" s="275" t="s">
        <v>509</v>
      </c>
      <c r="E11" s="278">
        <f>COUNTA(C7:C11)</f>
        <v>0</v>
      </c>
      <c r="F11" s="599"/>
    </row>
    <row r="12" spans="2:6" ht="69" customHeight="1" x14ac:dyDescent="0.25">
      <c r="B12" s="592" t="s">
        <v>189</v>
      </c>
      <c r="C12" s="593"/>
      <c r="D12" s="596" t="s">
        <v>924</v>
      </c>
      <c r="E12" s="597"/>
      <c r="F12" s="308"/>
    </row>
    <row r="14" spans="2:6" ht="17.399999999999999" x14ac:dyDescent="0.25">
      <c r="B14" s="595" t="str">
        <f>IF(F14&gt;16,"PUNTEGGIO CONFORME",IF(F14=16,"PUNTEGGIO CONFORME",IF(F14&lt;16,"NON AMMISSIBILE - SOGLIA MINIMA NON RAGGIUNTA")))</f>
        <v>NON AMMISSIBILE - SOGLIA MINIMA NON RAGGIUNTA</v>
      </c>
      <c r="C14" s="595"/>
      <c r="D14" s="595"/>
      <c r="E14" s="595"/>
      <c r="F14" s="273">
        <f>+F12+F6+F5+F4</f>
        <v>0</v>
      </c>
    </row>
    <row r="16" spans="2:6" ht="15" x14ac:dyDescent="0.25">
      <c r="D16" s="274" t="str">
        <f>IF(B14="NON AMMISSIBILE - SOGLIA MINIMA NON RAGGIUNTA","Controllare i dati e raggiungere il punteggio minimo previsto dal bando"," ")</f>
        <v>Controllare i dati e raggiungere il punteggio minimo previsto dal bando</v>
      </c>
    </row>
  </sheetData>
  <sheetProtection algorithmName="SHA-512" hashValue="JzDRSRm/lNIPAKFzkat1ORFUgDFlDEkwKcCrOkmH1ZZC0daUvNRJLhqkwmnWxU7ZPKthYrkOmc4b107PFDhxKQ==" saltValue="pzpXuwAx0uxjIfJ/qQsXLw==" spinCount="100000" sheet="1" formatCells="0" formatColumns="0" formatRows="0" insertColumns="0" insertRows="0" insertHyperlinks="0" deleteColumns="0" deleteRows="0" sort="0" autoFilter="0" pivotTables="0"/>
  <mergeCells count="12">
    <mergeCell ref="B12:C12"/>
    <mergeCell ref="B1:F1"/>
    <mergeCell ref="B14:E14"/>
    <mergeCell ref="D12:E12"/>
    <mergeCell ref="D6:E10"/>
    <mergeCell ref="F6:F11"/>
    <mergeCell ref="D3:E3"/>
    <mergeCell ref="D4:E4"/>
    <mergeCell ref="D5:E5"/>
    <mergeCell ref="B3:C3"/>
    <mergeCell ref="B4:C4"/>
    <mergeCell ref="B5:C5"/>
  </mergeCells>
  <conditionalFormatting sqref="B14:C14">
    <cfRule type="cellIs" dxfId="5" priority="3" stopIfTrue="1" operator="equal">
      <formula>"NON AMMISSIBILE - SOGLIA MINIMA NON RAGGIUNTA"</formula>
    </cfRule>
    <cfRule type="cellIs" dxfId="4" priority="5" stopIfTrue="1" operator="equal">
      <formula>"PUNTEGGIO CONFORME"</formula>
    </cfRule>
  </conditionalFormatting>
  <conditionalFormatting sqref="F14">
    <cfRule type="cellIs" dxfId="3" priority="1" stopIfTrue="1" operator="lessThan">
      <formula>16</formula>
    </cfRule>
    <cfRule type="cellIs" dxfId="2" priority="2" stopIfTrue="1" operator="greaterThanOrEqual">
      <formula>16</formula>
    </cfRule>
  </conditionalFormatting>
  <dataValidations count="3">
    <dataValidation type="list" allowBlank="1" showInputMessage="1" showErrorMessage="1" sqref="F5">
      <formula1>"5,3,0"</formula1>
    </dataValidation>
    <dataValidation type="list" allowBlank="1" showInputMessage="1" showErrorMessage="1" sqref="F12">
      <formula1>"10,5,0"</formula1>
    </dataValidation>
    <dataValidation type="list" allowBlank="1" showInputMessage="1" showErrorMessage="1" sqref="C7:C11">
      <formula1>"si,"</formula1>
    </dataValidation>
  </dataValidations>
  <pageMargins left="0.51181102362204722" right="0.27559055118110237" top="0.74803149606299213" bottom="0.74803149606299213" header="0.31496062992125984" footer="0.31496062992125984"/>
  <pageSetup paperSize="9" scale="63" orientation="portrait" blackAndWhite="1" r:id="rId1"/>
  <headerFooter>
    <oddHeader>&amp;C&amp;14Regione Liguria - Piano Aziendale di Sviluppo&amp;RSOTTOMISURA 4.1.2</oddHeader>
    <oddFooter>&amp;C&amp;A&amp;Rpag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A64"/>
  <sheetViews>
    <sheetView showGridLines="0" tabSelected="1" view="pageBreakPreview" topLeftCell="A40" zoomScale="60" zoomScaleNormal="50" zoomScalePageLayoutView="50" workbookViewId="0">
      <selection activeCell="A57" sqref="A57"/>
    </sheetView>
  </sheetViews>
  <sheetFormatPr defaultColWidth="9.109375" defaultRowHeight="20.25" customHeight="1" x14ac:dyDescent="0.3"/>
  <cols>
    <col min="1" max="1" width="9" style="92" customWidth="1"/>
    <col min="2" max="2" width="180.88671875" style="78" customWidth="1"/>
    <col min="3" max="3" width="57.44140625" style="78" customWidth="1"/>
    <col min="4" max="4" width="53.33203125" style="78" customWidth="1"/>
    <col min="5" max="5" width="5.6640625" style="78" customWidth="1"/>
    <col min="6" max="16384" width="9.109375" style="78"/>
  </cols>
  <sheetData>
    <row r="1" spans="1:79" ht="74.25" customHeight="1" x14ac:dyDescent="0.3">
      <c r="A1" s="613" t="s">
        <v>190</v>
      </c>
      <c r="B1" s="613"/>
      <c r="C1" s="613"/>
      <c r="D1" s="613"/>
    </row>
    <row r="2" spans="1:79" s="80" customFormat="1" ht="70.95" customHeight="1" x14ac:dyDescent="0.45">
      <c r="A2" s="79"/>
      <c r="B2" s="218" t="s">
        <v>467</v>
      </c>
      <c r="C2" s="616">
        <f>+'PAS 1 anagraf'!J26</f>
        <v>0</v>
      </c>
      <c r="D2" s="617"/>
    </row>
    <row r="3" spans="1:79" s="80" customFormat="1" ht="43.5" customHeight="1" x14ac:dyDescent="0.45">
      <c r="A3" s="79"/>
      <c r="B3" s="618"/>
      <c r="C3" s="618"/>
      <c r="D3" s="618"/>
    </row>
    <row r="4" spans="1:79" s="81" customFormat="1" ht="39" customHeight="1" x14ac:dyDescent="0.6">
      <c r="A4" s="320" t="s">
        <v>196</v>
      </c>
      <c r="B4" s="83"/>
      <c r="C4" s="83"/>
      <c r="D4" s="83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</row>
    <row r="5" spans="1:79" s="80" customFormat="1" ht="150" customHeight="1" x14ac:dyDescent="0.45">
      <c r="A5" s="79"/>
      <c r="B5" s="609" t="s">
        <v>197</v>
      </c>
      <c r="C5" s="610"/>
      <c r="D5" s="611"/>
    </row>
    <row r="6" spans="1:79" s="81" customFormat="1" ht="39" customHeight="1" x14ac:dyDescent="0.6">
      <c r="A6" s="320" t="s">
        <v>158</v>
      </c>
      <c r="B6" s="84"/>
      <c r="C6" s="85"/>
      <c r="D6" s="84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</row>
    <row r="7" spans="1:79" s="80" customFormat="1" ht="150" customHeight="1" x14ac:dyDescent="0.4">
      <c r="A7" s="86"/>
      <c r="B7" s="609" t="s">
        <v>295</v>
      </c>
      <c r="C7" s="610"/>
      <c r="D7" s="611"/>
    </row>
    <row r="8" spans="1:79" s="81" customFormat="1" ht="39" customHeight="1" x14ac:dyDescent="0.6">
      <c r="A8" s="320" t="s">
        <v>191</v>
      </c>
      <c r="B8" s="84"/>
      <c r="C8" s="85"/>
      <c r="D8" s="84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</row>
    <row r="9" spans="1:79" s="80" customFormat="1" ht="150" customHeight="1" x14ac:dyDescent="0.4">
      <c r="A9" s="86"/>
      <c r="B9" s="609" t="s">
        <v>255</v>
      </c>
      <c r="C9" s="610"/>
      <c r="D9" s="611"/>
    </row>
    <row r="10" spans="1:79" s="81" customFormat="1" ht="39" customHeight="1" x14ac:dyDescent="0.6">
      <c r="A10" s="320" t="s">
        <v>192</v>
      </c>
      <c r="B10" s="84"/>
      <c r="C10" s="85"/>
      <c r="D10" s="84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</row>
    <row r="11" spans="1:79" s="80" customFormat="1" ht="34.200000000000003" customHeight="1" x14ac:dyDescent="0.4">
      <c r="A11" s="86"/>
      <c r="B11" s="199" t="s">
        <v>256</v>
      </c>
      <c r="C11" s="322" t="s">
        <v>539</v>
      </c>
      <c r="D11" s="321">
        <f>+'PAS 2 calc prod stand'!I56</f>
        <v>0</v>
      </c>
    </row>
    <row r="12" spans="1:79" s="81" customFormat="1" ht="39" customHeight="1" x14ac:dyDescent="0.6">
      <c r="A12" s="320" t="s">
        <v>193</v>
      </c>
      <c r="B12" s="84"/>
      <c r="C12" s="85"/>
      <c r="D12" s="84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</row>
    <row r="13" spans="1:79" s="80" customFormat="1" ht="150" customHeight="1" x14ac:dyDescent="0.4">
      <c r="A13" s="86"/>
      <c r="B13" s="609" t="s">
        <v>307</v>
      </c>
      <c r="C13" s="610"/>
      <c r="D13" s="611"/>
    </row>
    <row r="14" spans="1:79" s="80" customFormat="1" ht="29.4" customHeight="1" x14ac:dyDescent="0.45">
      <c r="A14" s="79"/>
      <c r="B14" s="323" t="s">
        <v>468</v>
      </c>
      <c r="C14" s="200"/>
      <c r="D14" s="200"/>
    </row>
    <row r="15" spans="1:79" s="80" customFormat="1" ht="150" customHeight="1" x14ac:dyDescent="0.45">
      <c r="A15" s="79"/>
      <c r="B15" s="609" t="s">
        <v>469</v>
      </c>
      <c r="C15" s="610"/>
      <c r="D15" s="611"/>
    </row>
    <row r="16" spans="1:79" s="80" customFormat="1" ht="28.2" customHeight="1" x14ac:dyDescent="0.4">
      <c r="A16" s="200"/>
      <c r="B16" s="323" t="s">
        <v>470</v>
      </c>
      <c r="C16" s="200"/>
      <c r="D16" s="200"/>
    </row>
    <row r="17" spans="1:79" s="80" customFormat="1" ht="150" customHeight="1" x14ac:dyDescent="0.4">
      <c r="A17" s="86"/>
      <c r="B17" s="609" t="s">
        <v>471</v>
      </c>
      <c r="C17" s="610"/>
      <c r="D17" s="611"/>
    </row>
    <row r="18" spans="1:79" s="81" customFormat="1" ht="39" customHeight="1" x14ac:dyDescent="0.6">
      <c r="A18" s="320" t="s">
        <v>479</v>
      </c>
      <c r="B18" s="84"/>
      <c r="C18" s="85"/>
      <c r="D18" s="84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</row>
    <row r="19" spans="1:79" s="80" customFormat="1" ht="150" customHeight="1" x14ac:dyDescent="0.4">
      <c r="A19" s="86"/>
      <c r="B19" s="609" t="s">
        <v>308</v>
      </c>
      <c r="C19" s="610"/>
      <c r="D19" s="611"/>
    </row>
    <row r="20" spans="1:79" s="81" customFormat="1" ht="39" customHeight="1" x14ac:dyDescent="0.6">
      <c r="A20" s="320" t="s">
        <v>273</v>
      </c>
      <c r="B20" s="84"/>
      <c r="C20" s="85"/>
      <c r="D20" s="84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</row>
    <row r="21" spans="1:79" s="88" customFormat="1" ht="35.4" x14ac:dyDescent="0.55000000000000004">
      <c r="A21" s="87"/>
      <c r="B21" s="615" t="s">
        <v>945</v>
      </c>
      <c r="C21" s="615"/>
      <c r="D21" s="615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</row>
    <row r="22" spans="1:79" s="80" customFormat="1" ht="150" customHeight="1" x14ac:dyDescent="0.4">
      <c r="A22" s="201"/>
      <c r="B22" s="609" t="s">
        <v>309</v>
      </c>
      <c r="C22" s="610"/>
      <c r="D22" s="611"/>
    </row>
    <row r="23" spans="1:79" ht="36.6" customHeight="1" x14ac:dyDescent="0.3">
      <c r="B23" s="615" t="s">
        <v>303</v>
      </c>
      <c r="C23" s="615"/>
      <c r="D23" s="615"/>
    </row>
    <row r="24" spans="1:79" s="80" customFormat="1" ht="150" customHeight="1" x14ac:dyDescent="0.45">
      <c r="A24" s="79"/>
      <c r="B24" s="609" t="s">
        <v>947</v>
      </c>
      <c r="C24" s="610"/>
      <c r="D24" s="611"/>
    </row>
    <row r="25" spans="1:79" s="51" customFormat="1" ht="30" x14ac:dyDescent="0.5">
      <c r="A25" s="320" t="s">
        <v>194</v>
      </c>
      <c r="B25" s="202"/>
      <c r="C25" s="203"/>
      <c r="D25" s="202"/>
      <c r="BN25" s="204"/>
      <c r="BO25" s="204"/>
      <c r="BP25" s="204"/>
      <c r="BQ25" s="204"/>
      <c r="BR25" s="204"/>
      <c r="BS25" s="204"/>
      <c r="BT25" s="204"/>
      <c r="BU25" s="204"/>
      <c r="BV25" s="204"/>
      <c r="BW25" s="204"/>
      <c r="BX25" s="204"/>
      <c r="BY25" s="204"/>
      <c r="BZ25" s="204"/>
      <c r="CA25" s="204"/>
    </row>
    <row r="26" spans="1:79" s="80" customFormat="1" ht="150" customHeight="1" x14ac:dyDescent="0.45">
      <c r="A26" s="79"/>
      <c r="B26" s="609" t="s">
        <v>472</v>
      </c>
      <c r="C26" s="610"/>
      <c r="D26" s="611"/>
    </row>
    <row r="27" spans="1:79" s="80" customFormat="1" ht="27.6" x14ac:dyDescent="0.45">
      <c r="A27" s="79"/>
      <c r="B27" s="614" t="s">
        <v>474</v>
      </c>
      <c r="C27" s="614"/>
      <c r="D27" s="614"/>
    </row>
    <row r="28" spans="1:79" s="80" customFormat="1" ht="150" customHeight="1" x14ac:dyDescent="0.45">
      <c r="A28" s="79"/>
      <c r="B28" s="609" t="s">
        <v>473</v>
      </c>
      <c r="C28" s="610"/>
      <c r="D28" s="611"/>
    </row>
    <row r="29" spans="1:79" s="80" customFormat="1" ht="27.6" x14ac:dyDescent="0.45">
      <c r="A29" s="79"/>
      <c r="B29" s="614" t="s">
        <v>476</v>
      </c>
      <c r="C29" s="614"/>
      <c r="D29" s="614"/>
    </row>
    <row r="30" spans="1:79" s="80" customFormat="1" ht="150" customHeight="1" x14ac:dyDescent="0.45">
      <c r="A30" s="79"/>
      <c r="B30" s="609" t="s">
        <v>475</v>
      </c>
      <c r="C30" s="610"/>
      <c r="D30" s="611"/>
    </row>
    <row r="31" spans="1:79" s="80" customFormat="1" ht="30" x14ac:dyDescent="0.45">
      <c r="A31" s="79"/>
      <c r="B31" s="323" t="s">
        <v>477</v>
      </c>
      <c r="C31" s="309"/>
      <c r="D31" s="309"/>
    </row>
    <row r="32" spans="1:79" s="80" customFormat="1" ht="150" customHeight="1" x14ac:dyDescent="0.45">
      <c r="A32" s="79"/>
      <c r="B32" s="609" t="s">
        <v>478</v>
      </c>
      <c r="C32" s="610"/>
      <c r="D32" s="611"/>
    </row>
    <row r="33" spans="1:79" s="51" customFormat="1" ht="30" x14ac:dyDescent="0.5">
      <c r="A33" s="320" t="s">
        <v>227</v>
      </c>
      <c r="B33" s="202"/>
      <c r="C33" s="203"/>
      <c r="D33" s="202"/>
      <c r="BN33" s="204"/>
      <c r="BO33" s="204"/>
      <c r="BP33" s="204"/>
      <c r="BQ33" s="204"/>
      <c r="BR33" s="204"/>
      <c r="BS33" s="204"/>
      <c r="BT33" s="204"/>
      <c r="BU33" s="204"/>
      <c r="BV33" s="204"/>
      <c r="BW33" s="204"/>
      <c r="BX33" s="204"/>
      <c r="BY33" s="204"/>
      <c r="BZ33" s="204"/>
      <c r="CA33" s="204"/>
    </row>
    <row r="34" spans="1:79" s="205" customFormat="1" ht="30" x14ac:dyDescent="0.5">
      <c r="A34" s="198"/>
      <c r="B34" s="612" t="s">
        <v>256</v>
      </c>
      <c r="C34" s="612"/>
      <c r="D34" s="612"/>
    </row>
    <row r="35" spans="1:79" s="80" customFormat="1" ht="150" customHeight="1" x14ac:dyDescent="0.45">
      <c r="A35" s="79"/>
      <c r="B35" s="609" t="s">
        <v>258</v>
      </c>
      <c r="C35" s="610"/>
      <c r="D35" s="611"/>
    </row>
    <row r="36" spans="1:79" s="51" customFormat="1" ht="39" customHeight="1" x14ac:dyDescent="0.5">
      <c r="A36" s="320" t="s">
        <v>195</v>
      </c>
      <c r="B36" s="202"/>
      <c r="C36" s="203"/>
      <c r="D36" s="202"/>
      <c r="BN36" s="204"/>
      <c r="BO36" s="204"/>
      <c r="BP36" s="204"/>
      <c r="BQ36" s="204"/>
      <c r="BR36" s="204"/>
      <c r="BS36" s="204"/>
      <c r="BT36" s="204"/>
      <c r="BU36" s="204"/>
      <c r="BV36" s="204"/>
      <c r="BW36" s="204"/>
      <c r="BX36" s="204"/>
      <c r="BY36" s="204"/>
      <c r="BZ36" s="204"/>
      <c r="CA36" s="204"/>
    </row>
    <row r="37" spans="1:79" s="80" customFormat="1" ht="150" customHeight="1" x14ac:dyDescent="0.45">
      <c r="A37" s="79"/>
      <c r="B37" s="609" t="s">
        <v>480</v>
      </c>
      <c r="C37" s="610"/>
      <c r="D37" s="611"/>
    </row>
    <row r="38" spans="1:79" s="51" customFormat="1" ht="39" customHeight="1" x14ac:dyDescent="0.5">
      <c r="A38" s="320" t="s">
        <v>481</v>
      </c>
      <c r="B38" s="202"/>
      <c r="C38" s="203"/>
      <c r="D38" s="202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</row>
    <row r="39" spans="1:79" s="80" customFormat="1" ht="27.6" x14ac:dyDescent="0.4">
      <c r="A39" s="86"/>
      <c r="B39" s="210" t="s">
        <v>256</v>
      </c>
      <c r="C39" s="325">
        <f>+'PAS 4 descr invest'!K56</f>
        <v>0</v>
      </c>
      <c r="D39" s="324" t="str">
        <f>+'PAS 4 descr invest'!I56</f>
        <v xml:space="preserve"> </v>
      </c>
    </row>
    <row r="40" spans="1:79" s="51" customFormat="1" ht="58.95" customHeight="1" x14ac:dyDescent="0.5">
      <c r="A40" s="320" t="s">
        <v>201</v>
      </c>
      <c r="B40" s="202"/>
      <c r="C40" s="203"/>
      <c r="D40" s="202"/>
      <c r="BN40" s="204"/>
      <c r="BO40" s="204"/>
      <c r="BP40" s="204"/>
      <c r="BQ40" s="204"/>
      <c r="BR40" s="204"/>
      <c r="BS40" s="204"/>
      <c r="BT40" s="204"/>
      <c r="BU40" s="204"/>
      <c r="BV40" s="204"/>
      <c r="BW40" s="204"/>
      <c r="BX40" s="204"/>
      <c r="BY40" s="204"/>
      <c r="BZ40" s="204"/>
      <c r="CA40" s="204"/>
    </row>
    <row r="41" spans="1:79" s="50" customFormat="1" ht="30" x14ac:dyDescent="0.5">
      <c r="A41" s="206"/>
      <c r="B41" s="326" t="s">
        <v>199</v>
      </c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  <c r="AJ41" s="207"/>
      <c r="AK41" s="207"/>
    </row>
    <row r="42" spans="1:79" s="80" customFormat="1" ht="150" customHeight="1" x14ac:dyDescent="0.45">
      <c r="A42" s="79"/>
      <c r="B42" s="609" t="s">
        <v>202</v>
      </c>
      <c r="C42" s="610"/>
      <c r="D42" s="611"/>
    </row>
    <row r="43" spans="1:79" s="50" customFormat="1" ht="30" x14ac:dyDescent="0.5">
      <c r="A43" s="206"/>
      <c r="B43" s="326" t="s">
        <v>200</v>
      </c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7"/>
      <c r="AJ43" s="207"/>
      <c r="AK43" s="207"/>
    </row>
    <row r="44" spans="1:79" s="80" customFormat="1" ht="150" customHeight="1" x14ac:dyDescent="0.45">
      <c r="A44" s="79"/>
      <c r="B44" s="609" t="s">
        <v>202</v>
      </c>
      <c r="C44" s="610"/>
      <c r="D44" s="611"/>
    </row>
    <row r="45" spans="1:79" s="88" customFormat="1" ht="30" customHeight="1" x14ac:dyDescent="0.55000000000000004">
      <c r="A45" s="87"/>
      <c r="B45" s="326" t="s">
        <v>204</v>
      </c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</row>
    <row r="46" spans="1:79" s="209" customFormat="1" ht="150" customHeight="1" x14ac:dyDescent="0.35">
      <c r="A46" s="208"/>
      <c r="B46" s="609" t="s">
        <v>257</v>
      </c>
      <c r="C46" s="610"/>
      <c r="D46" s="611"/>
    </row>
    <row r="47" spans="1:79" s="50" customFormat="1" ht="30" customHeight="1" x14ac:dyDescent="0.5">
      <c r="A47" s="206"/>
      <c r="B47" s="326" t="s">
        <v>203</v>
      </c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  <c r="AK47" s="207"/>
    </row>
    <row r="48" spans="1:79" s="80" customFormat="1" ht="150" customHeight="1" x14ac:dyDescent="0.45">
      <c r="A48" s="79"/>
      <c r="B48" s="609" t="s">
        <v>257</v>
      </c>
      <c r="C48" s="610"/>
      <c r="D48" s="611"/>
    </row>
    <row r="49" spans="1:79" s="88" customFormat="1" ht="30" customHeight="1" x14ac:dyDescent="0.55000000000000004">
      <c r="A49" s="87"/>
      <c r="B49" s="326" t="s">
        <v>181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</row>
    <row r="50" spans="1:79" s="80" customFormat="1" ht="94.95" customHeight="1" x14ac:dyDescent="0.45">
      <c r="A50" s="79"/>
      <c r="B50" s="609" t="s">
        <v>257</v>
      </c>
      <c r="C50" s="610"/>
      <c r="D50" s="611"/>
    </row>
    <row r="51" spans="1:79" s="88" customFormat="1" ht="30" customHeight="1" x14ac:dyDescent="0.55000000000000004">
      <c r="A51" s="87"/>
      <c r="B51" s="74" t="s">
        <v>182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</row>
    <row r="52" spans="1:79" s="80" customFormat="1" ht="94.95" customHeight="1" x14ac:dyDescent="0.4">
      <c r="A52" s="201"/>
      <c r="B52" s="609" t="s">
        <v>257</v>
      </c>
      <c r="C52" s="610"/>
      <c r="D52" s="611"/>
    </row>
    <row r="53" spans="1:79" s="88" customFormat="1" ht="30" customHeight="1" x14ac:dyDescent="0.55000000000000004">
      <c r="A53" s="87"/>
      <c r="B53" s="326" t="s">
        <v>183</v>
      </c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</row>
    <row r="54" spans="1:79" s="80" customFormat="1" ht="94.95" customHeight="1" x14ac:dyDescent="0.45">
      <c r="A54" s="79"/>
      <c r="B54" s="609" t="s">
        <v>257</v>
      </c>
      <c r="C54" s="610"/>
      <c r="D54" s="611"/>
    </row>
    <row r="55" spans="1:79" s="51" customFormat="1" ht="39" customHeight="1" x14ac:dyDescent="0.5">
      <c r="A55" s="320" t="s">
        <v>205</v>
      </c>
      <c r="B55" s="202"/>
      <c r="C55" s="203"/>
      <c r="D55" s="202"/>
      <c r="BN55" s="204"/>
      <c r="BO55" s="204"/>
      <c r="BP55" s="204"/>
      <c r="BQ55" s="204"/>
      <c r="BR55" s="204"/>
      <c r="BS55" s="204"/>
      <c r="BT55" s="204"/>
      <c r="BU55" s="204"/>
      <c r="BV55" s="204"/>
      <c r="BW55" s="204"/>
      <c r="BX55" s="204"/>
      <c r="BY55" s="204"/>
      <c r="BZ55" s="204"/>
      <c r="CA55" s="204"/>
    </row>
    <row r="56" spans="1:79" s="80" customFormat="1" ht="43.5" customHeight="1" x14ac:dyDescent="0.4">
      <c r="A56" s="86"/>
      <c r="B56" s="210" t="s">
        <v>256</v>
      </c>
      <c r="C56" s="210"/>
      <c r="D56" s="219">
        <f>+'PAS 6 punteggi'!F14</f>
        <v>0</v>
      </c>
    </row>
    <row r="57" spans="1:79" s="215" customFormat="1" ht="39" customHeight="1" x14ac:dyDescent="0.5">
      <c r="A57" s="52" t="s">
        <v>948</v>
      </c>
      <c r="B57" s="213"/>
      <c r="C57" s="214"/>
      <c r="D57" s="213"/>
      <c r="BN57" s="216"/>
      <c r="BO57" s="216"/>
      <c r="BP57" s="216"/>
      <c r="BQ57" s="216"/>
      <c r="BR57" s="216"/>
      <c r="BS57" s="216"/>
      <c r="BT57" s="216"/>
      <c r="BU57" s="216"/>
      <c r="BV57" s="216"/>
      <c r="BW57" s="216"/>
      <c r="BX57" s="216"/>
      <c r="BY57" s="216"/>
      <c r="BZ57" s="216"/>
      <c r="CA57" s="216"/>
    </row>
    <row r="58" spans="1:79" s="80" customFormat="1" ht="150" customHeight="1" x14ac:dyDescent="0.45">
      <c r="A58" s="79"/>
      <c r="B58" s="609"/>
      <c r="C58" s="610"/>
      <c r="D58" s="611"/>
    </row>
    <row r="59" spans="1:79" s="209" customFormat="1" ht="51.6" customHeight="1" x14ac:dyDescent="0.35">
      <c r="A59" s="208"/>
      <c r="B59" s="525" t="s">
        <v>926</v>
      </c>
      <c r="C59" s="525"/>
      <c r="D59" s="525"/>
    </row>
    <row r="60" spans="1:79" s="80" customFormat="1" ht="43.5" customHeight="1" x14ac:dyDescent="0.55000000000000004">
      <c r="A60" s="79"/>
      <c r="B60" s="90"/>
    </row>
    <row r="61" spans="1:79" s="80" customFormat="1" ht="42" customHeight="1" x14ac:dyDescent="0.45">
      <c r="A61" s="79"/>
      <c r="B61" s="310"/>
      <c r="C61" s="217" t="s">
        <v>293</v>
      </c>
      <c r="D61" s="220"/>
    </row>
    <row r="62" spans="1:79" s="80" customFormat="1" ht="27.6" x14ac:dyDescent="0.45">
      <c r="A62" s="79"/>
      <c r="B62" s="311" t="s">
        <v>251</v>
      </c>
      <c r="C62" s="91"/>
      <c r="D62" s="78"/>
    </row>
    <row r="63" spans="1:79" ht="41.25" customHeight="1" x14ac:dyDescent="0.4">
      <c r="B63" s="311"/>
      <c r="C63" s="217" t="s">
        <v>294</v>
      </c>
      <c r="D63" s="221"/>
    </row>
    <row r="64" spans="1:79" ht="20.25" customHeight="1" x14ac:dyDescent="0.4">
      <c r="B64" s="311"/>
    </row>
  </sheetData>
  <sheetProtection algorithmName="SHA-512" hashValue="F5j4l80MoLjO4BmqaVBTcvNCda9Ba4UZZlBYirADBHsH6TUVPRkURh0lNQ7r+xzGgjqvBBsMEQPPkZiYngqfqA==" saltValue="7qjfyLng6gIilZo/wh3cqA==" spinCount="100000" sheet="1" formatColumns="0" formatRows="0" insertRows="0" deleteRows="0"/>
  <mergeCells count="32">
    <mergeCell ref="B19:D19"/>
    <mergeCell ref="B37:D37"/>
    <mergeCell ref="B30:D30"/>
    <mergeCell ref="A1:D1"/>
    <mergeCell ref="B17:D17"/>
    <mergeCell ref="B27:D27"/>
    <mergeCell ref="B28:D28"/>
    <mergeCell ref="B29:D29"/>
    <mergeCell ref="B23:D23"/>
    <mergeCell ref="C2:D2"/>
    <mergeCell ref="B13:D13"/>
    <mergeCell ref="B15:D15"/>
    <mergeCell ref="B21:D21"/>
    <mergeCell ref="B3:D3"/>
    <mergeCell ref="B5:D5"/>
    <mergeCell ref="B9:D9"/>
    <mergeCell ref="B7:D7"/>
    <mergeCell ref="B35:D35"/>
    <mergeCell ref="B26:D26"/>
    <mergeCell ref="B59:D59"/>
    <mergeCell ref="B22:D22"/>
    <mergeCell ref="B58:D58"/>
    <mergeCell ref="B48:D48"/>
    <mergeCell ref="B50:D50"/>
    <mergeCell ref="B32:D32"/>
    <mergeCell ref="B34:D34"/>
    <mergeCell ref="B24:D24"/>
    <mergeCell ref="B52:D52"/>
    <mergeCell ref="B54:D54"/>
    <mergeCell ref="B46:D46"/>
    <mergeCell ref="B44:D44"/>
    <mergeCell ref="B42:D42"/>
  </mergeCells>
  <phoneticPr fontId="0" type="noConversion"/>
  <conditionalFormatting sqref="D11">
    <cfRule type="expression" dxfId="1" priority="2" stopIfTrue="1">
      <formula>"se+'PAS 2 calc PLS'!$C$59=x;'PAS 2 calc PLS'!$F$59&gt;14000"</formula>
    </cfRule>
  </conditionalFormatting>
  <conditionalFormatting sqref="C2:D2">
    <cfRule type="cellIs" dxfId="0" priority="1" operator="equal">
      <formula>0</formula>
    </cfRule>
  </conditionalFormatting>
  <printOptions horizontalCentered="1"/>
  <pageMargins left="0.35433070866141736" right="0.27" top="0.55118110236220474" bottom="0.43307086614173229" header="0.31496062992125984" footer="0.31496062992125984"/>
  <pageSetup paperSize="9" scale="32" fitToHeight="2" orientation="portrait" blackAndWhite="1" r:id="rId1"/>
  <headerFooter alignWithMargins="0">
    <oddHeader>&amp;C&amp;14Regione Liguria - Piano Aziendale di Sviluppo&amp;R&amp;12SOTTOMISURA 4.1.2</oddHeader>
    <oddFooter>&amp;C&amp;A&amp;Rpag 8</oddFooter>
  </headerFooter>
  <rowBreaks count="1" manualBreakCount="1">
    <brk id="30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5"/>
  <sheetViews>
    <sheetView topLeftCell="A209" workbookViewId="0">
      <selection activeCell="B1" sqref="B1"/>
    </sheetView>
  </sheetViews>
  <sheetFormatPr defaultRowHeight="13.2" x14ac:dyDescent="0.25"/>
  <cols>
    <col min="2" max="2" width="28.6640625" customWidth="1"/>
    <col min="3" max="3" width="16.6640625" customWidth="1"/>
    <col min="4" max="4" width="10.44140625" customWidth="1"/>
  </cols>
  <sheetData>
    <row r="1" spans="2:5" ht="13.8" thickBot="1" x14ac:dyDescent="0.3">
      <c r="B1" s="99" t="s">
        <v>925</v>
      </c>
      <c r="C1" t="s">
        <v>548</v>
      </c>
      <c r="D1" t="s">
        <v>549</v>
      </c>
      <c r="E1" t="s">
        <v>550</v>
      </c>
    </row>
    <row r="2" spans="2:5" ht="13.8" thickBot="1" x14ac:dyDescent="0.3">
      <c r="B2" t="s">
        <v>551</v>
      </c>
      <c r="C2" t="s">
        <v>552</v>
      </c>
      <c r="D2" s="316" t="s">
        <v>553</v>
      </c>
      <c r="E2" s="316">
        <v>24.57</v>
      </c>
    </row>
    <row r="3" spans="2:5" ht="13.8" thickBot="1" x14ac:dyDescent="0.3">
      <c r="B3" t="s">
        <v>554</v>
      </c>
      <c r="C3" t="s">
        <v>552</v>
      </c>
      <c r="D3" s="316">
        <v>2539</v>
      </c>
      <c r="E3" s="316">
        <v>11</v>
      </c>
    </row>
    <row r="4" spans="2:5" ht="13.8" thickBot="1" x14ac:dyDescent="0.3">
      <c r="B4" t="s">
        <v>555</v>
      </c>
      <c r="C4" t="s">
        <v>552</v>
      </c>
      <c r="D4" s="316">
        <v>2810</v>
      </c>
      <c r="E4" s="316">
        <v>16.3</v>
      </c>
    </row>
    <row r="5" spans="2:5" ht="13.8" thickBot="1" x14ac:dyDescent="0.3">
      <c r="B5" t="s">
        <v>556</v>
      </c>
      <c r="C5" t="s">
        <v>552</v>
      </c>
      <c r="D5" s="316">
        <v>4486</v>
      </c>
      <c r="E5" s="316">
        <v>4.4000000000000004</v>
      </c>
    </row>
    <row r="6" spans="2:5" ht="13.8" thickBot="1" x14ac:dyDescent="0.3">
      <c r="B6" t="s">
        <v>557</v>
      </c>
      <c r="C6" t="s">
        <v>552</v>
      </c>
      <c r="D6" s="316" t="s">
        <v>558</v>
      </c>
      <c r="E6" s="316">
        <v>80.040000000000006</v>
      </c>
    </row>
    <row r="7" spans="2:5" ht="13.8" thickBot="1" x14ac:dyDescent="0.3">
      <c r="B7" t="s">
        <v>559</v>
      </c>
      <c r="C7" t="s">
        <v>552</v>
      </c>
      <c r="D7" s="316" t="s">
        <v>560</v>
      </c>
      <c r="E7" s="316">
        <v>17.12</v>
      </c>
    </row>
    <row r="8" spans="2:5" ht="13.8" thickBot="1" x14ac:dyDescent="0.3">
      <c r="B8" t="s">
        <v>561</v>
      </c>
      <c r="C8" t="s">
        <v>552</v>
      </c>
      <c r="D8" s="316" t="s">
        <v>562</v>
      </c>
      <c r="E8" s="316">
        <v>9.9</v>
      </c>
    </row>
    <row r="9" spans="2:5" ht="13.8" thickBot="1" x14ac:dyDescent="0.3">
      <c r="B9" t="s">
        <v>563</v>
      </c>
      <c r="C9" t="s">
        <v>552</v>
      </c>
      <c r="D9" s="316" t="s">
        <v>564</v>
      </c>
      <c r="E9" s="316">
        <v>23.8</v>
      </c>
    </row>
    <row r="10" spans="2:5" ht="13.8" thickBot="1" x14ac:dyDescent="0.3">
      <c r="B10" t="s">
        <v>565</v>
      </c>
      <c r="C10" t="s">
        <v>552</v>
      </c>
      <c r="D10" s="316" t="s">
        <v>566</v>
      </c>
      <c r="E10" s="316">
        <v>26.2</v>
      </c>
    </row>
    <row r="11" spans="2:5" ht="13.8" thickBot="1" x14ac:dyDescent="0.3">
      <c r="B11" t="s">
        <v>567</v>
      </c>
      <c r="C11" t="s">
        <v>552</v>
      </c>
      <c r="D11" s="316" t="s">
        <v>568</v>
      </c>
      <c r="E11" s="316">
        <v>8.6</v>
      </c>
    </row>
    <row r="12" spans="2:5" ht="13.8" thickBot="1" x14ac:dyDescent="0.3">
      <c r="B12" t="s">
        <v>569</v>
      </c>
      <c r="C12" t="s">
        <v>552</v>
      </c>
      <c r="D12" s="316" t="s">
        <v>570</v>
      </c>
      <c r="E12" s="316">
        <v>27.4</v>
      </c>
    </row>
    <row r="13" spans="2:5" ht="13.8" thickBot="1" x14ac:dyDescent="0.3">
      <c r="B13" t="s">
        <v>571</v>
      </c>
      <c r="C13" t="s">
        <v>552</v>
      </c>
      <c r="D13" s="316" t="s">
        <v>572</v>
      </c>
      <c r="E13" s="316">
        <v>7.8</v>
      </c>
    </row>
    <row r="14" spans="2:5" ht="13.8" thickBot="1" x14ac:dyDescent="0.3">
      <c r="B14" t="s">
        <v>573</v>
      </c>
      <c r="C14" t="s">
        <v>552</v>
      </c>
      <c r="D14" s="316" t="s">
        <v>574</v>
      </c>
      <c r="E14" s="316">
        <v>30.1</v>
      </c>
    </row>
    <row r="15" spans="2:5" ht="13.8" thickBot="1" x14ac:dyDescent="0.3">
      <c r="B15" t="s">
        <v>575</v>
      </c>
      <c r="C15" t="s">
        <v>552</v>
      </c>
      <c r="D15" s="316" t="s">
        <v>576</v>
      </c>
      <c r="E15" s="316">
        <v>30.9</v>
      </c>
    </row>
    <row r="16" spans="2:5" ht="13.8" thickBot="1" x14ac:dyDescent="0.3">
      <c r="B16" t="s">
        <v>577</v>
      </c>
      <c r="C16" t="s">
        <v>552</v>
      </c>
      <c r="D16" s="316" t="s">
        <v>578</v>
      </c>
      <c r="E16" s="316">
        <v>12.46</v>
      </c>
    </row>
    <row r="17" spans="2:5" ht="13.8" thickBot="1" x14ac:dyDescent="0.3">
      <c r="B17" t="s">
        <v>579</v>
      </c>
      <c r="C17" t="s">
        <v>552</v>
      </c>
      <c r="D17" s="316" t="s">
        <v>580</v>
      </c>
      <c r="E17" s="316">
        <v>11.5</v>
      </c>
    </row>
    <row r="18" spans="2:5" ht="13.8" thickBot="1" x14ac:dyDescent="0.3">
      <c r="B18" t="s">
        <v>581</v>
      </c>
      <c r="C18" t="s">
        <v>552</v>
      </c>
      <c r="D18" s="316" t="s">
        <v>582</v>
      </c>
      <c r="E18" s="316">
        <v>20.36</v>
      </c>
    </row>
    <row r="19" spans="2:5" ht="13.8" thickBot="1" x14ac:dyDescent="0.3">
      <c r="B19" t="s">
        <v>583</v>
      </c>
      <c r="C19" t="s">
        <v>552</v>
      </c>
      <c r="D19" s="316" t="s">
        <v>584</v>
      </c>
      <c r="E19" s="316">
        <v>9.1</v>
      </c>
    </row>
    <row r="20" spans="2:5" ht="13.8" thickBot="1" x14ac:dyDescent="0.3">
      <c r="B20" t="s">
        <v>585</v>
      </c>
      <c r="C20" t="s">
        <v>552</v>
      </c>
      <c r="D20" s="316">
        <v>274</v>
      </c>
      <c r="E20" s="316">
        <v>8</v>
      </c>
    </row>
    <row r="21" spans="2:5" ht="13.8" thickBot="1" x14ac:dyDescent="0.3">
      <c r="B21" t="s">
        <v>586</v>
      </c>
      <c r="C21" t="s">
        <v>552</v>
      </c>
      <c r="D21" s="316">
        <v>561</v>
      </c>
      <c r="E21" s="316">
        <v>11.6</v>
      </c>
    </row>
    <row r="22" spans="2:5" ht="13.8" thickBot="1" x14ac:dyDescent="0.3">
      <c r="B22" t="s">
        <v>587</v>
      </c>
      <c r="C22" t="s">
        <v>552</v>
      </c>
      <c r="D22" s="316" t="s">
        <v>588</v>
      </c>
      <c r="E22" s="316">
        <v>22.1</v>
      </c>
    </row>
    <row r="23" spans="2:5" ht="13.8" thickBot="1" x14ac:dyDescent="0.3">
      <c r="B23" t="s">
        <v>589</v>
      </c>
      <c r="C23" t="s">
        <v>552</v>
      </c>
      <c r="D23" s="316">
        <v>100</v>
      </c>
      <c r="E23" s="316">
        <v>11.49</v>
      </c>
    </row>
    <row r="24" spans="2:5" ht="13.8" thickBot="1" x14ac:dyDescent="0.3">
      <c r="B24" t="s">
        <v>590</v>
      </c>
      <c r="C24" t="s">
        <v>552</v>
      </c>
      <c r="D24" s="316">
        <v>504</v>
      </c>
      <c r="E24" s="316">
        <v>16.7</v>
      </c>
    </row>
    <row r="25" spans="2:5" ht="13.8" thickBot="1" x14ac:dyDescent="0.3">
      <c r="B25" t="s">
        <v>591</v>
      </c>
      <c r="C25" t="s">
        <v>552</v>
      </c>
      <c r="D25" s="316">
        <v>274</v>
      </c>
      <c r="E25" s="316">
        <v>16.600000000000001</v>
      </c>
    </row>
    <row r="26" spans="2:5" ht="13.8" thickBot="1" x14ac:dyDescent="0.3">
      <c r="B26" t="s">
        <v>552</v>
      </c>
      <c r="C26" t="s">
        <v>552</v>
      </c>
      <c r="D26" s="316" t="s">
        <v>592</v>
      </c>
      <c r="E26" s="316">
        <v>243.6</v>
      </c>
    </row>
    <row r="27" spans="2:5" ht="13.8" thickBot="1" x14ac:dyDescent="0.3">
      <c r="B27" t="s">
        <v>593</v>
      </c>
      <c r="C27" t="s">
        <v>552</v>
      </c>
      <c r="D27" s="316">
        <v>107</v>
      </c>
      <c r="E27" s="316">
        <v>18.5</v>
      </c>
    </row>
    <row r="28" spans="2:5" ht="13.8" thickBot="1" x14ac:dyDescent="0.3">
      <c r="B28" t="s">
        <v>594</v>
      </c>
      <c r="C28" t="s">
        <v>552</v>
      </c>
      <c r="D28" s="316" t="s">
        <v>595</v>
      </c>
      <c r="E28" s="316">
        <v>47.8</v>
      </c>
    </row>
    <row r="29" spans="2:5" ht="13.8" thickBot="1" x14ac:dyDescent="0.3">
      <c r="B29" t="s">
        <v>596</v>
      </c>
      <c r="C29" t="s">
        <v>552</v>
      </c>
      <c r="D29" s="316" t="s">
        <v>597</v>
      </c>
      <c r="E29" s="316">
        <v>13.87</v>
      </c>
    </row>
    <row r="30" spans="2:5" ht="13.8" thickBot="1" x14ac:dyDescent="0.3">
      <c r="B30" t="s">
        <v>598</v>
      </c>
      <c r="C30" t="s">
        <v>552</v>
      </c>
      <c r="D30" s="316" t="s">
        <v>599</v>
      </c>
      <c r="E30" s="316">
        <v>9.9</v>
      </c>
    </row>
    <row r="31" spans="2:5" ht="13.8" thickBot="1" x14ac:dyDescent="0.3">
      <c r="B31" t="s">
        <v>600</v>
      </c>
      <c r="C31" t="s">
        <v>552</v>
      </c>
      <c r="D31" s="316">
        <v>519</v>
      </c>
      <c r="E31" s="316">
        <v>17.8</v>
      </c>
    </row>
    <row r="32" spans="2:5" ht="13.8" thickBot="1" x14ac:dyDescent="0.3">
      <c r="B32" t="s">
        <v>601</v>
      </c>
      <c r="C32" t="s">
        <v>552</v>
      </c>
      <c r="D32" s="316" t="s">
        <v>602</v>
      </c>
      <c r="E32" s="316">
        <v>25.5</v>
      </c>
    </row>
    <row r="33" spans="2:5" ht="13.8" thickBot="1" x14ac:dyDescent="0.3">
      <c r="B33" t="s">
        <v>603</v>
      </c>
      <c r="C33" t="s">
        <v>552</v>
      </c>
      <c r="D33" s="316" t="s">
        <v>604</v>
      </c>
      <c r="E33" s="316">
        <v>29.82</v>
      </c>
    </row>
    <row r="34" spans="2:5" ht="13.8" thickBot="1" x14ac:dyDescent="0.3">
      <c r="B34" t="s">
        <v>605</v>
      </c>
      <c r="C34" t="s">
        <v>552</v>
      </c>
      <c r="D34" s="316" t="s">
        <v>606</v>
      </c>
      <c r="E34" s="316">
        <v>16.940000000000001</v>
      </c>
    </row>
    <row r="35" spans="2:5" ht="13.8" thickBot="1" x14ac:dyDescent="0.3">
      <c r="B35" t="s">
        <v>607</v>
      </c>
      <c r="C35" t="s">
        <v>552</v>
      </c>
      <c r="D35" s="316" t="s">
        <v>608</v>
      </c>
      <c r="E35" s="316">
        <v>28.8</v>
      </c>
    </row>
    <row r="36" spans="2:5" ht="13.8" thickBot="1" x14ac:dyDescent="0.3">
      <c r="B36" t="s">
        <v>609</v>
      </c>
      <c r="C36" t="s">
        <v>552</v>
      </c>
      <c r="D36" s="316" t="s">
        <v>610</v>
      </c>
      <c r="E36" s="316">
        <v>18.399999999999999</v>
      </c>
    </row>
    <row r="37" spans="2:5" ht="13.8" thickBot="1" x14ac:dyDescent="0.3">
      <c r="B37" t="s">
        <v>611</v>
      </c>
      <c r="C37" t="s">
        <v>552</v>
      </c>
      <c r="D37" s="316" t="s">
        <v>612</v>
      </c>
      <c r="E37" s="316">
        <v>16.2</v>
      </c>
    </row>
    <row r="38" spans="2:5" ht="13.8" thickBot="1" x14ac:dyDescent="0.3">
      <c r="B38" t="s">
        <v>613</v>
      </c>
      <c r="C38" t="s">
        <v>552</v>
      </c>
      <c r="D38" s="316" t="s">
        <v>614</v>
      </c>
      <c r="E38" s="316">
        <v>15.4</v>
      </c>
    </row>
    <row r="39" spans="2:5" ht="13.8" thickBot="1" x14ac:dyDescent="0.3">
      <c r="B39" t="s">
        <v>615</v>
      </c>
      <c r="C39" t="s">
        <v>552</v>
      </c>
      <c r="D39" s="316">
        <v>217</v>
      </c>
      <c r="E39" s="316">
        <v>17.5</v>
      </c>
    </row>
    <row r="40" spans="2:5" ht="13.8" thickBot="1" x14ac:dyDescent="0.3">
      <c r="B40" t="s">
        <v>616</v>
      </c>
      <c r="C40" t="s">
        <v>552</v>
      </c>
      <c r="D40" s="316" t="s">
        <v>617</v>
      </c>
      <c r="E40" s="316">
        <v>46.4</v>
      </c>
    </row>
    <row r="41" spans="2:5" ht="13.8" thickBot="1" x14ac:dyDescent="0.3">
      <c r="B41" t="s">
        <v>618</v>
      </c>
      <c r="C41" t="s">
        <v>552</v>
      </c>
      <c r="D41" s="316" t="s">
        <v>619</v>
      </c>
      <c r="E41" s="316">
        <v>64.099999999999994</v>
      </c>
    </row>
    <row r="42" spans="2:5" ht="13.8" thickBot="1" x14ac:dyDescent="0.3">
      <c r="B42" t="s">
        <v>620</v>
      </c>
      <c r="C42" t="s">
        <v>552</v>
      </c>
      <c r="D42" s="316">
        <v>984</v>
      </c>
      <c r="E42" s="316">
        <v>30.3</v>
      </c>
    </row>
    <row r="43" spans="2:5" ht="13.8" thickBot="1" x14ac:dyDescent="0.3">
      <c r="B43" t="s">
        <v>621</v>
      </c>
      <c r="C43" t="s">
        <v>552</v>
      </c>
      <c r="D43" s="316">
        <v>604</v>
      </c>
      <c r="E43" s="316">
        <v>15.8</v>
      </c>
    </row>
    <row r="44" spans="2:5" ht="13.8" thickBot="1" x14ac:dyDescent="0.3">
      <c r="B44" t="s">
        <v>622</v>
      </c>
      <c r="C44" t="s">
        <v>552</v>
      </c>
      <c r="D44" s="316" t="s">
        <v>623</v>
      </c>
      <c r="E44" s="316">
        <v>3.4</v>
      </c>
    </row>
    <row r="45" spans="2:5" ht="13.8" thickBot="1" x14ac:dyDescent="0.3">
      <c r="B45" t="s">
        <v>624</v>
      </c>
      <c r="C45" t="s">
        <v>552</v>
      </c>
      <c r="D45" s="316">
        <v>453</v>
      </c>
      <c r="E45" s="316">
        <v>2.6</v>
      </c>
    </row>
    <row r="46" spans="2:5" ht="13.8" thickBot="1" x14ac:dyDescent="0.3">
      <c r="B46" t="s">
        <v>625</v>
      </c>
      <c r="C46" t="s">
        <v>552</v>
      </c>
      <c r="D46" s="316">
        <v>161</v>
      </c>
      <c r="E46" s="316">
        <v>16.8</v>
      </c>
    </row>
    <row r="47" spans="2:5" ht="13.8" thickBot="1" x14ac:dyDescent="0.3">
      <c r="B47" t="s">
        <v>626</v>
      </c>
      <c r="C47" t="s">
        <v>552</v>
      </c>
      <c r="D47" s="316" t="s">
        <v>627</v>
      </c>
      <c r="E47" s="316">
        <v>33.630000000000003</v>
      </c>
    </row>
    <row r="48" spans="2:5" ht="13.8" thickBot="1" x14ac:dyDescent="0.3">
      <c r="B48" t="s">
        <v>628</v>
      </c>
      <c r="C48" t="s">
        <v>552</v>
      </c>
      <c r="D48" s="316" t="s">
        <v>629</v>
      </c>
      <c r="E48" s="316">
        <v>9.67</v>
      </c>
    </row>
    <row r="49" spans="2:5" ht="13.8" thickBot="1" x14ac:dyDescent="0.3">
      <c r="B49" t="s">
        <v>630</v>
      </c>
      <c r="C49" t="s">
        <v>552</v>
      </c>
      <c r="D49" s="316" t="s">
        <v>631</v>
      </c>
      <c r="E49" s="316">
        <v>105.3</v>
      </c>
    </row>
    <row r="50" spans="2:5" ht="13.8" thickBot="1" x14ac:dyDescent="0.3">
      <c r="B50" t="s">
        <v>632</v>
      </c>
      <c r="C50" t="s">
        <v>552</v>
      </c>
      <c r="D50" s="316" t="s">
        <v>633</v>
      </c>
      <c r="E50" s="316">
        <v>30.5</v>
      </c>
    </row>
    <row r="51" spans="2:5" ht="13.8" thickBot="1" x14ac:dyDescent="0.3">
      <c r="B51" t="s">
        <v>634</v>
      </c>
      <c r="C51" t="s">
        <v>552</v>
      </c>
      <c r="D51" s="316">
        <v>69</v>
      </c>
      <c r="E51" s="316">
        <v>12.7</v>
      </c>
    </row>
    <row r="52" spans="2:5" ht="13.8" thickBot="1" x14ac:dyDescent="0.3">
      <c r="B52" t="s">
        <v>635</v>
      </c>
      <c r="C52" t="s">
        <v>552</v>
      </c>
      <c r="D52" s="316" t="s">
        <v>636</v>
      </c>
      <c r="E52" s="316">
        <v>47.2</v>
      </c>
    </row>
    <row r="53" spans="2:5" ht="13.8" thickBot="1" x14ac:dyDescent="0.3">
      <c r="B53" t="s">
        <v>637</v>
      </c>
      <c r="C53" t="s">
        <v>552</v>
      </c>
      <c r="D53" s="316">
        <v>568</v>
      </c>
      <c r="E53" s="316">
        <v>42.5</v>
      </c>
    </row>
    <row r="54" spans="2:5" ht="13.8" thickBot="1" x14ac:dyDescent="0.3">
      <c r="B54" t="s">
        <v>638</v>
      </c>
      <c r="C54" t="s">
        <v>552</v>
      </c>
      <c r="D54" s="316" t="s">
        <v>606</v>
      </c>
      <c r="E54" s="316">
        <v>41.3</v>
      </c>
    </row>
    <row r="55" spans="2:5" ht="13.8" thickBot="1" x14ac:dyDescent="0.3">
      <c r="B55" t="s">
        <v>639</v>
      </c>
      <c r="C55" t="s">
        <v>552</v>
      </c>
      <c r="D55" s="316" t="s">
        <v>640</v>
      </c>
      <c r="E55" s="316">
        <v>21.9</v>
      </c>
    </row>
    <row r="56" spans="2:5" ht="13.8" thickBot="1" x14ac:dyDescent="0.3">
      <c r="B56" t="s">
        <v>641</v>
      </c>
      <c r="C56" t="s">
        <v>552</v>
      </c>
      <c r="D56" s="316" t="s">
        <v>642</v>
      </c>
      <c r="E56" s="316">
        <v>2.5499999999999998</v>
      </c>
    </row>
    <row r="57" spans="2:5" ht="13.8" thickBot="1" x14ac:dyDescent="0.3">
      <c r="B57" t="s">
        <v>643</v>
      </c>
      <c r="C57" t="s">
        <v>552</v>
      </c>
      <c r="D57" s="316" t="s">
        <v>644</v>
      </c>
      <c r="E57" s="316">
        <v>13</v>
      </c>
    </row>
    <row r="58" spans="2:5" ht="13.8" thickBot="1" x14ac:dyDescent="0.3">
      <c r="B58" t="s">
        <v>645</v>
      </c>
      <c r="C58" t="s">
        <v>552</v>
      </c>
      <c r="D58" s="316" t="s">
        <v>646</v>
      </c>
      <c r="E58" s="316">
        <v>21.7</v>
      </c>
    </row>
    <row r="59" spans="2:5" ht="13.8" thickBot="1" x14ac:dyDescent="0.3">
      <c r="B59" t="s">
        <v>647</v>
      </c>
      <c r="C59" t="s">
        <v>552</v>
      </c>
      <c r="D59" s="316" t="s">
        <v>648</v>
      </c>
      <c r="E59" s="316">
        <v>26.17</v>
      </c>
    </row>
    <row r="60" spans="2:5" ht="13.8" thickBot="1" x14ac:dyDescent="0.3">
      <c r="B60" t="s">
        <v>649</v>
      </c>
      <c r="C60" t="s">
        <v>552</v>
      </c>
      <c r="D60" s="316" t="s">
        <v>650</v>
      </c>
      <c r="E60" s="316">
        <v>33.49</v>
      </c>
    </row>
    <row r="61" spans="2:5" ht="13.8" thickBot="1" x14ac:dyDescent="0.3">
      <c r="B61" t="s">
        <v>651</v>
      </c>
      <c r="C61" t="s">
        <v>552</v>
      </c>
      <c r="D61" s="316" t="s">
        <v>652</v>
      </c>
      <c r="E61" s="316">
        <v>13.1</v>
      </c>
    </row>
    <row r="62" spans="2:5" ht="13.8" thickBot="1" x14ac:dyDescent="0.3">
      <c r="B62" t="s">
        <v>653</v>
      </c>
      <c r="C62" t="s">
        <v>552</v>
      </c>
      <c r="D62" s="316">
        <v>580</v>
      </c>
      <c r="E62" s="316">
        <v>24.5</v>
      </c>
    </row>
    <row r="63" spans="2:5" ht="13.8" thickBot="1" x14ac:dyDescent="0.3">
      <c r="B63" t="s">
        <v>654</v>
      </c>
      <c r="C63" t="s">
        <v>552</v>
      </c>
      <c r="D63" s="316" t="s">
        <v>655</v>
      </c>
      <c r="E63" s="316">
        <v>60.1</v>
      </c>
    </row>
    <row r="64" spans="2:5" ht="13.8" thickBot="1" x14ac:dyDescent="0.3">
      <c r="B64" t="s">
        <v>656</v>
      </c>
      <c r="C64" t="s">
        <v>552</v>
      </c>
      <c r="D64" s="316">
        <v>620</v>
      </c>
      <c r="E64" s="316">
        <v>7.1</v>
      </c>
    </row>
    <row r="65" spans="2:5" ht="13.8" thickBot="1" x14ac:dyDescent="0.3">
      <c r="B65" t="s">
        <v>657</v>
      </c>
      <c r="C65" t="s">
        <v>552</v>
      </c>
      <c r="D65" s="316" t="s">
        <v>658</v>
      </c>
      <c r="E65" s="316">
        <v>9.6</v>
      </c>
    </row>
    <row r="66" spans="2:5" ht="13.8" thickBot="1" x14ac:dyDescent="0.3">
      <c r="B66" t="s">
        <v>659</v>
      </c>
      <c r="C66" t="s">
        <v>552</v>
      </c>
      <c r="D66" s="316">
        <v>812</v>
      </c>
      <c r="E66" s="316">
        <v>35.200000000000003</v>
      </c>
    </row>
    <row r="67" spans="2:5" ht="13.8" thickBot="1" x14ac:dyDescent="0.3">
      <c r="B67" t="s">
        <v>660</v>
      </c>
      <c r="C67" t="s">
        <v>552</v>
      </c>
      <c r="D67" s="316">
        <v>463</v>
      </c>
      <c r="E67" s="316">
        <v>33.200000000000003</v>
      </c>
    </row>
    <row r="68" spans="2:5" ht="13.8" thickBot="1" x14ac:dyDescent="0.3">
      <c r="B68" t="s">
        <v>661</v>
      </c>
      <c r="C68" t="s">
        <v>552</v>
      </c>
      <c r="D68" s="316" t="s">
        <v>662</v>
      </c>
      <c r="E68" s="316">
        <v>7.6</v>
      </c>
    </row>
    <row r="69" spans="2:5" ht="13.8" thickBot="1" x14ac:dyDescent="0.3">
      <c r="B69" t="s">
        <v>663</v>
      </c>
      <c r="C69" t="s">
        <v>664</v>
      </c>
      <c r="D69" s="316">
        <v>461</v>
      </c>
      <c r="E69" s="316">
        <v>14.74</v>
      </c>
    </row>
    <row r="70" spans="2:5" ht="13.8" thickBot="1" x14ac:dyDescent="0.3">
      <c r="B70" t="s">
        <v>665</v>
      </c>
      <c r="C70" t="s">
        <v>664</v>
      </c>
      <c r="D70" s="316">
        <v>625</v>
      </c>
      <c r="E70" s="316">
        <v>19.68</v>
      </c>
    </row>
    <row r="71" spans="2:5" ht="13.8" thickBot="1" x14ac:dyDescent="0.3">
      <c r="B71" t="s">
        <v>666</v>
      </c>
      <c r="C71" t="s">
        <v>664</v>
      </c>
      <c r="D71" s="316">
        <v>176</v>
      </c>
      <c r="E71" s="316">
        <v>10.08</v>
      </c>
    </row>
    <row r="72" spans="2:5" ht="13.8" thickBot="1" x14ac:dyDescent="0.3">
      <c r="B72" t="s">
        <v>667</v>
      </c>
      <c r="C72" t="s">
        <v>664</v>
      </c>
      <c r="D72" s="316">
        <v>124</v>
      </c>
      <c r="E72" s="316">
        <v>9.26</v>
      </c>
    </row>
    <row r="73" spans="2:5" ht="13.8" thickBot="1" x14ac:dyDescent="0.3">
      <c r="B73" t="s">
        <v>668</v>
      </c>
      <c r="C73" t="s">
        <v>664</v>
      </c>
      <c r="D73" s="316">
        <v>346</v>
      </c>
      <c r="E73" s="316">
        <v>9.4600000000000009</v>
      </c>
    </row>
    <row r="74" spans="2:5" ht="13.8" thickBot="1" x14ac:dyDescent="0.3">
      <c r="B74" t="s">
        <v>669</v>
      </c>
      <c r="C74" t="s">
        <v>664</v>
      </c>
      <c r="D74" s="316" t="s">
        <v>670</v>
      </c>
      <c r="E74" s="316">
        <v>15.84</v>
      </c>
    </row>
    <row r="75" spans="2:5" ht="13.8" thickBot="1" x14ac:dyDescent="0.3">
      <c r="B75" t="s">
        <v>671</v>
      </c>
      <c r="C75" t="s">
        <v>664</v>
      </c>
      <c r="D75" s="316">
        <v>312</v>
      </c>
      <c r="E75" s="316">
        <v>24.54</v>
      </c>
    </row>
    <row r="76" spans="2:5" ht="13.8" thickBot="1" x14ac:dyDescent="0.3">
      <c r="B76" t="s">
        <v>672</v>
      </c>
      <c r="C76" t="s">
        <v>664</v>
      </c>
      <c r="D76" s="316" t="s">
        <v>673</v>
      </c>
      <c r="E76" s="316">
        <v>10.41</v>
      </c>
    </row>
    <row r="77" spans="2:5" ht="13.8" thickBot="1" x14ac:dyDescent="0.3">
      <c r="B77" t="s">
        <v>674</v>
      </c>
      <c r="C77" t="s">
        <v>664</v>
      </c>
      <c r="D77" s="316">
        <v>463</v>
      </c>
      <c r="E77" s="316">
        <v>25.54</v>
      </c>
    </row>
    <row r="78" spans="2:5" ht="13.8" thickBot="1" x14ac:dyDescent="0.3">
      <c r="B78" t="s">
        <v>675</v>
      </c>
      <c r="C78" t="s">
        <v>664</v>
      </c>
      <c r="D78" s="316">
        <v>873</v>
      </c>
      <c r="E78" s="316">
        <v>23.24</v>
      </c>
    </row>
    <row r="79" spans="2:5" ht="13.8" thickBot="1" x14ac:dyDescent="0.3">
      <c r="B79" t="s">
        <v>676</v>
      </c>
      <c r="C79" t="s">
        <v>664</v>
      </c>
      <c r="D79" s="316" t="s">
        <v>677</v>
      </c>
      <c r="E79" s="316">
        <v>17.52</v>
      </c>
    </row>
    <row r="80" spans="2:5" ht="13.8" thickBot="1" x14ac:dyDescent="0.3">
      <c r="B80" t="s">
        <v>678</v>
      </c>
      <c r="C80" t="s">
        <v>664</v>
      </c>
      <c r="D80" s="316">
        <v>303</v>
      </c>
      <c r="E80" s="316">
        <v>4.9000000000000004</v>
      </c>
    </row>
    <row r="81" spans="2:5" ht="13.8" thickBot="1" x14ac:dyDescent="0.3">
      <c r="B81" t="s">
        <v>679</v>
      </c>
      <c r="C81" t="s">
        <v>664</v>
      </c>
      <c r="D81" s="316">
        <v>329</v>
      </c>
      <c r="E81" s="316">
        <v>25.71</v>
      </c>
    </row>
    <row r="82" spans="2:5" ht="13.8" thickBot="1" x14ac:dyDescent="0.3">
      <c r="B82" t="s">
        <v>680</v>
      </c>
      <c r="C82" t="s">
        <v>664</v>
      </c>
      <c r="D82" s="316" t="s">
        <v>681</v>
      </c>
      <c r="E82" s="316">
        <v>8.69</v>
      </c>
    </row>
    <row r="83" spans="2:5" ht="13.8" thickBot="1" x14ac:dyDescent="0.3">
      <c r="B83" t="s">
        <v>682</v>
      </c>
      <c r="C83" t="s">
        <v>664</v>
      </c>
      <c r="D83" s="316" t="s">
        <v>683</v>
      </c>
      <c r="E83" s="316">
        <v>32.119999999999997</v>
      </c>
    </row>
    <row r="84" spans="2:5" ht="13.8" thickBot="1" x14ac:dyDescent="0.3">
      <c r="B84" t="s">
        <v>684</v>
      </c>
      <c r="C84" t="s">
        <v>664</v>
      </c>
      <c r="D84" s="316" t="s">
        <v>685</v>
      </c>
      <c r="E84" s="316">
        <v>3.39</v>
      </c>
    </row>
    <row r="85" spans="2:5" ht="13.8" thickBot="1" x14ac:dyDescent="0.3">
      <c r="B85" t="s">
        <v>686</v>
      </c>
      <c r="C85" t="s">
        <v>664</v>
      </c>
      <c r="D85" s="316">
        <v>286</v>
      </c>
      <c r="E85" s="316">
        <v>8.92</v>
      </c>
    </row>
    <row r="86" spans="2:5" ht="13.8" thickBot="1" x14ac:dyDescent="0.3">
      <c r="B86" t="s">
        <v>687</v>
      </c>
      <c r="C86" t="s">
        <v>664</v>
      </c>
      <c r="D86" s="316">
        <v>603</v>
      </c>
      <c r="E86" s="316">
        <v>13.66</v>
      </c>
    </row>
    <row r="87" spans="2:5" ht="13.8" thickBot="1" x14ac:dyDescent="0.3">
      <c r="B87" t="s">
        <v>688</v>
      </c>
      <c r="C87" t="s">
        <v>664</v>
      </c>
      <c r="D87" s="316">
        <v>565</v>
      </c>
      <c r="E87" s="316">
        <v>3.3</v>
      </c>
    </row>
    <row r="88" spans="2:5" ht="13.8" thickBot="1" x14ac:dyDescent="0.3">
      <c r="B88" t="s">
        <v>689</v>
      </c>
      <c r="C88" t="s">
        <v>664</v>
      </c>
      <c r="D88" s="316" t="s">
        <v>690</v>
      </c>
      <c r="E88" s="316">
        <v>9.5299999999999994</v>
      </c>
    </row>
    <row r="89" spans="2:5" ht="13.8" thickBot="1" x14ac:dyDescent="0.3">
      <c r="B89" t="s">
        <v>691</v>
      </c>
      <c r="C89" t="s">
        <v>664</v>
      </c>
      <c r="D89" s="316">
        <v>640</v>
      </c>
      <c r="E89" s="316">
        <v>3.83</v>
      </c>
    </row>
    <row r="90" spans="2:5" ht="13.8" thickBot="1" x14ac:dyDescent="0.3">
      <c r="B90" t="s">
        <v>692</v>
      </c>
      <c r="C90" t="s">
        <v>664</v>
      </c>
      <c r="D90" s="316">
        <v>248</v>
      </c>
      <c r="E90" s="316">
        <v>40.53</v>
      </c>
    </row>
    <row r="91" spans="2:5" ht="13.8" thickBot="1" x14ac:dyDescent="0.3">
      <c r="B91" t="s">
        <v>693</v>
      </c>
      <c r="C91" t="s">
        <v>664</v>
      </c>
      <c r="D91" s="316">
        <v>803</v>
      </c>
      <c r="E91" s="316">
        <v>2.46</v>
      </c>
    </row>
    <row r="92" spans="2:5" ht="13.8" thickBot="1" x14ac:dyDescent="0.3">
      <c r="B92" t="s">
        <v>694</v>
      </c>
      <c r="C92" t="s">
        <v>664</v>
      </c>
      <c r="D92" s="316">
        <v>678</v>
      </c>
      <c r="E92" s="316">
        <v>8.32</v>
      </c>
    </row>
    <row r="93" spans="2:5" ht="13.8" thickBot="1" x14ac:dyDescent="0.3">
      <c r="B93" t="s">
        <v>695</v>
      </c>
      <c r="C93" t="s">
        <v>664</v>
      </c>
      <c r="D93" s="316" t="s">
        <v>696</v>
      </c>
      <c r="E93" s="316">
        <v>5.99</v>
      </c>
    </row>
    <row r="94" spans="2:5" ht="13.8" thickBot="1" x14ac:dyDescent="0.3">
      <c r="B94" t="s">
        <v>697</v>
      </c>
      <c r="C94" t="s">
        <v>664</v>
      </c>
      <c r="D94" s="316" t="s">
        <v>698</v>
      </c>
      <c r="E94" s="316">
        <v>6.57</v>
      </c>
    </row>
    <row r="95" spans="2:5" ht="13.8" thickBot="1" x14ac:dyDescent="0.3">
      <c r="B95" t="s">
        <v>699</v>
      </c>
      <c r="C95" t="s">
        <v>664</v>
      </c>
      <c r="D95" s="316" t="s">
        <v>700</v>
      </c>
      <c r="E95" s="316">
        <v>11.74</v>
      </c>
    </row>
    <row r="96" spans="2:5" ht="13.8" thickBot="1" x14ac:dyDescent="0.3">
      <c r="B96" t="s">
        <v>701</v>
      </c>
      <c r="C96" t="s">
        <v>664</v>
      </c>
      <c r="D96" s="316" t="s">
        <v>702</v>
      </c>
      <c r="E96" s="316">
        <v>20.23</v>
      </c>
    </row>
    <row r="97" spans="2:5" ht="13.8" thickBot="1" x14ac:dyDescent="0.3">
      <c r="B97" t="s">
        <v>703</v>
      </c>
      <c r="C97" t="s">
        <v>664</v>
      </c>
      <c r="D97" s="316" t="s">
        <v>704</v>
      </c>
      <c r="E97" s="316">
        <v>19.32</v>
      </c>
    </row>
    <row r="98" spans="2:5" ht="13.8" thickBot="1" x14ac:dyDescent="0.3">
      <c r="B98" t="s">
        <v>664</v>
      </c>
      <c r="C98" t="s">
        <v>664</v>
      </c>
      <c r="D98" s="316" t="s">
        <v>705</v>
      </c>
      <c r="E98" s="316">
        <v>45.95</v>
      </c>
    </row>
    <row r="99" spans="2:5" ht="13.8" thickBot="1" x14ac:dyDescent="0.3">
      <c r="B99" t="s">
        <v>706</v>
      </c>
      <c r="C99" t="s">
        <v>664</v>
      </c>
      <c r="D99" s="316">
        <v>678</v>
      </c>
      <c r="E99" s="316">
        <v>12.4</v>
      </c>
    </row>
    <row r="100" spans="2:5" ht="13.8" thickBot="1" x14ac:dyDescent="0.3">
      <c r="B100" t="s">
        <v>707</v>
      </c>
      <c r="C100" t="s">
        <v>664</v>
      </c>
      <c r="D100" s="316">
        <v>280</v>
      </c>
      <c r="E100" s="316">
        <v>8.1999999999999993</v>
      </c>
    </row>
    <row r="101" spans="2:5" ht="13.8" thickBot="1" x14ac:dyDescent="0.3">
      <c r="B101" t="s">
        <v>708</v>
      </c>
      <c r="C101" t="s">
        <v>664</v>
      </c>
      <c r="D101" s="316">
        <v>205</v>
      </c>
      <c r="E101" s="316">
        <v>30.72</v>
      </c>
    </row>
    <row r="102" spans="2:5" ht="13.8" thickBot="1" x14ac:dyDescent="0.3">
      <c r="B102" t="s">
        <v>709</v>
      </c>
      <c r="C102" t="s">
        <v>664</v>
      </c>
      <c r="D102" s="316">
        <v>626</v>
      </c>
      <c r="E102" s="316">
        <v>58.02</v>
      </c>
    </row>
    <row r="103" spans="2:5" ht="13.8" thickBot="1" x14ac:dyDescent="0.3">
      <c r="B103" t="s">
        <v>710</v>
      </c>
      <c r="C103" t="s">
        <v>664</v>
      </c>
      <c r="D103" s="316">
        <v>517</v>
      </c>
      <c r="E103" s="316">
        <v>30</v>
      </c>
    </row>
    <row r="104" spans="2:5" ht="13.8" thickBot="1" x14ac:dyDescent="0.3">
      <c r="B104" t="s">
        <v>711</v>
      </c>
      <c r="C104" t="s">
        <v>664</v>
      </c>
      <c r="D104" s="316">
        <v>121</v>
      </c>
      <c r="E104" s="316">
        <v>10.23</v>
      </c>
    </row>
    <row r="105" spans="2:5" ht="13.8" thickBot="1" x14ac:dyDescent="0.3">
      <c r="B105" t="s">
        <v>712</v>
      </c>
      <c r="C105" t="s">
        <v>664</v>
      </c>
      <c r="D105" s="316">
        <v>225</v>
      </c>
      <c r="E105" s="316">
        <v>13.84</v>
      </c>
    </row>
    <row r="106" spans="2:5" ht="13.8" thickBot="1" x14ac:dyDescent="0.3">
      <c r="B106" t="s">
        <v>713</v>
      </c>
      <c r="C106" t="s">
        <v>664</v>
      </c>
      <c r="D106" s="316" t="s">
        <v>714</v>
      </c>
      <c r="E106" s="316">
        <v>5.15</v>
      </c>
    </row>
    <row r="107" spans="2:5" ht="13.8" thickBot="1" x14ac:dyDescent="0.3">
      <c r="B107" t="s">
        <v>715</v>
      </c>
      <c r="C107" t="s">
        <v>664</v>
      </c>
      <c r="D107" s="316">
        <v>912</v>
      </c>
      <c r="E107" s="316">
        <v>21.04</v>
      </c>
    </row>
    <row r="108" spans="2:5" ht="13.8" thickBot="1" x14ac:dyDescent="0.3">
      <c r="B108" t="s">
        <v>716</v>
      </c>
      <c r="C108" t="s">
        <v>664</v>
      </c>
      <c r="D108" s="316">
        <v>541</v>
      </c>
      <c r="E108" s="316">
        <v>9.9499999999999993</v>
      </c>
    </row>
    <row r="109" spans="2:5" ht="13.8" thickBot="1" x14ac:dyDescent="0.3">
      <c r="B109" t="s">
        <v>717</v>
      </c>
      <c r="C109" t="s">
        <v>664</v>
      </c>
      <c r="D109" s="316" t="s">
        <v>718</v>
      </c>
      <c r="E109" s="316">
        <v>40.61</v>
      </c>
    </row>
    <row r="110" spans="2:5" ht="13.8" thickBot="1" x14ac:dyDescent="0.3">
      <c r="B110" t="s">
        <v>719</v>
      </c>
      <c r="C110" t="s">
        <v>664</v>
      </c>
      <c r="D110" s="316">
        <v>894</v>
      </c>
      <c r="E110" s="316">
        <v>53.7</v>
      </c>
    </row>
    <row r="111" spans="2:5" ht="13.8" thickBot="1" x14ac:dyDescent="0.3">
      <c r="B111" t="s">
        <v>720</v>
      </c>
      <c r="C111" t="s">
        <v>664</v>
      </c>
      <c r="D111" s="316">
        <v>809</v>
      </c>
      <c r="E111" s="316">
        <v>5.39</v>
      </c>
    </row>
    <row r="112" spans="2:5" ht="13.8" thickBot="1" x14ac:dyDescent="0.3">
      <c r="B112" t="s">
        <v>721</v>
      </c>
      <c r="C112" t="s">
        <v>664</v>
      </c>
      <c r="D112" s="316" t="s">
        <v>722</v>
      </c>
      <c r="E112" s="316">
        <v>14.47</v>
      </c>
    </row>
    <row r="113" spans="2:5" ht="13.8" thickBot="1" x14ac:dyDescent="0.3">
      <c r="B113" t="s">
        <v>723</v>
      </c>
      <c r="C113" t="s">
        <v>664</v>
      </c>
      <c r="D113" s="316">
        <v>584</v>
      </c>
      <c r="E113" s="316">
        <v>27</v>
      </c>
    </row>
    <row r="114" spans="2:5" ht="13.8" thickBot="1" x14ac:dyDescent="0.3">
      <c r="B114" t="s">
        <v>724</v>
      </c>
      <c r="C114" t="s">
        <v>664</v>
      </c>
      <c r="D114" s="316">
        <v>500</v>
      </c>
      <c r="E114" s="316">
        <v>15.38</v>
      </c>
    </row>
    <row r="115" spans="2:5" ht="13.8" thickBot="1" x14ac:dyDescent="0.3">
      <c r="B115" t="s">
        <v>725</v>
      </c>
      <c r="C115" t="s">
        <v>664</v>
      </c>
      <c r="D115" s="316">
        <v>556</v>
      </c>
      <c r="E115" s="316">
        <v>11.73</v>
      </c>
    </row>
    <row r="116" spans="2:5" ht="13.8" thickBot="1" x14ac:dyDescent="0.3">
      <c r="B116" t="s">
        <v>726</v>
      </c>
      <c r="C116" t="s">
        <v>664</v>
      </c>
      <c r="D116" s="316">
        <v>371</v>
      </c>
      <c r="E116" s="316">
        <v>37.42</v>
      </c>
    </row>
    <row r="117" spans="2:5" ht="13.8" thickBot="1" x14ac:dyDescent="0.3">
      <c r="B117" t="s">
        <v>727</v>
      </c>
      <c r="C117" t="s">
        <v>664</v>
      </c>
      <c r="D117" s="316" t="s">
        <v>728</v>
      </c>
      <c r="E117" s="316">
        <v>2.14</v>
      </c>
    </row>
    <row r="118" spans="2:5" ht="13.8" thickBot="1" x14ac:dyDescent="0.3">
      <c r="B118" t="s">
        <v>729</v>
      </c>
      <c r="C118" t="s">
        <v>664</v>
      </c>
      <c r="D118" s="316">
        <v>272</v>
      </c>
      <c r="E118" s="316">
        <v>15.04</v>
      </c>
    </row>
    <row r="119" spans="2:5" ht="13.8" thickBot="1" x14ac:dyDescent="0.3">
      <c r="B119" t="s">
        <v>730</v>
      </c>
      <c r="C119" t="s">
        <v>664</v>
      </c>
      <c r="D119" s="316" t="s">
        <v>731</v>
      </c>
      <c r="E119" s="316">
        <v>10.88</v>
      </c>
    </row>
    <row r="120" spans="2:5" ht="13.8" thickBot="1" x14ac:dyDescent="0.3">
      <c r="B120" t="s">
        <v>732</v>
      </c>
      <c r="C120" t="s">
        <v>664</v>
      </c>
      <c r="D120" s="316" t="s">
        <v>733</v>
      </c>
      <c r="E120" s="316">
        <v>4.5999999999999996</v>
      </c>
    </row>
    <row r="121" spans="2:5" ht="13.8" thickBot="1" x14ac:dyDescent="0.3">
      <c r="B121" t="s">
        <v>734</v>
      </c>
      <c r="C121" t="s">
        <v>664</v>
      </c>
      <c r="D121" s="316" t="s">
        <v>735</v>
      </c>
      <c r="E121" s="316">
        <v>1.39</v>
      </c>
    </row>
    <row r="122" spans="2:5" ht="13.8" thickBot="1" x14ac:dyDescent="0.3">
      <c r="B122" t="s">
        <v>736</v>
      </c>
      <c r="C122" t="s">
        <v>664</v>
      </c>
      <c r="D122" s="316" t="s">
        <v>737</v>
      </c>
      <c r="E122" s="316">
        <v>54.73</v>
      </c>
    </row>
    <row r="123" spans="2:5" ht="13.8" thickBot="1" x14ac:dyDescent="0.3">
      <c r="B123" t="s">
        <v>738</v>
      </c>
      <c r="C123" t="s">
        <v>664</v>
      </c>
      <c r="D123" s="316" t="s">
        <v>739</v>
      </c>
      <c r="E123" s="316">
        <v>9.8000000000000007</v>
      </c>
    </row>
    <row r="124" spans="2:5" ht="13.8" thickBot="1" x14ac:dyDescent="0.3">
      <c r="B124" t="s">
        <v>740</v>
      </c>
      <c r="C124" t="s">
        <v>664</v>
      </c>
      <c r="D124" s="316">
        <v>323</v>
      </c>
      <c r="E124" s="316">
        <v>4.91</v>
      </c>
    </row>
    <row r="125" spans="2:5" ht="13.8" thickBot="1" x14ac:dyDescent="0.3">
      <c r="B125" t="s">
        <v>741</v>
      </c>
      <c r="C125" t="s">
        <v>664</v>
      </c>
      <c r="D125" s="316">
        <v>985</v>
      </c>
      <c r="E125" s="316">
        <v>3.58</v>
      </c>
    </row>
    <row r="126" spans="2:5" ht="13.8" thickBot="1" x14ac:dyDescent="0.3">
      <c r="B126" t="s">
        <v>742</v>
      </c>
      <c r="C126" t="s">
        <v>664</v>
      </c>
      <c r="D126" s="316" t="s">
        <v>743</v>
      </c>
      <c r="E126" s="316">
        <v>30.89</v>
      </c>
    </row>
    <row r="127" spans="2:5" ht="13.8" thickBot="1" x14ac:dyDescent="0.3">
      <c r="B127" t="s">
        <v>744</v>
      </c>
      <c r="C127" t="s">
        <v>664</v>
      </c>
      <c r="D127" s="316">
        <v>232</v>
      </c>
      <c r="E127" s="316">
        <v>1.86</v>
      </c>
    </row>
    <row r="128" spans="2:5" ht="13.8" thickBot="1" x14ac:dyDescent="0.3">
      <c r="B128" t="s">
        <v>745</v>
      </c>
      <c r="C128" t="s">
        <v>664</v>
      </c>
      <c r="D128" s="316">
        <v>374</v>
      </c>
      <c r="E128" s="316">
        <v>67.739999999999995</v>
      </c>
    </row>
    <row r="129" spans="2:5" ht="13.8" thickBot="1" x14ac:dyDescent="0.3">
      <c r="B129" t="s">
        <v>746</v>
      </c>
      <c r="C129" t="s">
        <v>664</v>
      </c>
      <c r="D129" s="316" t="s">
        <v>747</v>
      </c>
      <c r="E129" s="316">
        <v>5.99</v>
      </c>
    </row>
    <row r="130" spans="2:5" ht="13.8" thickBot="1" x14ac:dyDescent="0.3">
      <c r="B130" t="s">
        <v>748</v>
      </c>
      <c r="C130" t="s">
        <v>664</v>
      </c>
      <c r="D130" s="316" t="s">
        <v>749</v>
      </c>
      <c r="E130" s="316">
        <v>3.55</v>
      </c>
    </row>
    <row r="131" spans="2:5" ht="13.8" thickBot="1" x14ac:dyDescent="0.3">
      <c r="B131" t="s">
        <v>750</v>
      </c>
      <c r="C131" t="s">
        <v>664</v>
      </c>
      <c r="D131" s="316">
        <v>424</v>
      </c>
      <c r="E131" s="316">
        <v>10.75</v>
      </c>
    </row>
    <row r="132" spans="2:5" ht="13.8" thickBot="1" x14ac:dyDescent="0.3">
      <c r="B132" t="s">
        <v>751</v>
      </c>
      <c r="C132" t="s">
        <v>664</v>
      </c>
      <c r="D132" s="316" t="s">
        <v>752</v>
      </c>
      <c r="E132" s="316">
        <v>54.06</v>
      </c>
    </row>
    <row r="133" spans="2:5" ht="13.8" thickBot="1" x14ac:dyDescent="0.3">
      <c r="B133" t="s">
        <v>753</v>
      </c>
      <c r="C133" t="s">
        <v>664</v>
      </c>
      <c r="D133" s="316">
        <v>287</v>
      </c>
      <c r="E133" s="316">
        <v>10.35</v>
      </c>
    </row>
    <row r="134" spans="2:5" ht="13.8" thickBot="1" x14ac:dyDescent="0.3">
      <c r="B134" t="s">
        <v>754</v>
      </c>
      <c r="C134" t="s">
        <v>664</v>
      </c>
      <c r="D134" s="316">
        <v>437</v>
      </c>
      <c r="E134" s="316">
        <v>9.61</v>
      </c>
    </row>
    <row r="135" spans="2:5" ht="13.8" thickBot="1" x14ac:dyDescent="0.3">
      <c r="B135" t="s">
        <v>755</v>
      </c>
      <c r="C135" t="s">
        <v>756</v>
      </c>
      <c r="D135" s="316" t="s">
        <v>757</v>
      </c>
      <c r="E135" s="316">
        <v>13</v>
      </c>
    </row>
    <row r="136" spans="2:5" ht="13.8" thickBot="1" x14ac:dyDescent="0.3">
      <c r="B136" t="s">
        <v>758</v>
      </c>
      <c r="C136" t="s">
        <v>756</v>
      </c>
      <c r="D136" s="316" t="s">
        <v>759</v>
      </c>
      <c r="E136" s="316">
        <v>16</v>
      </c>
    </row>
    <row r="137" spans="2:5" ht="13.8" thickBot="1" x14ac:dyDescent="0.3">
      <c r="B137" t="s">
        <v>760</v>
      </c>
      <c r="C137" t="s">
        <v>756</v>
      </c>
      <c r="D137" s="316" t="s">
        <v>761</v>
      </c>
      <c r="E137" s="316">
        <v>36.01</v>
      </c>
    </row>
    <row r="138" spans="2:5" ht="13.8" thickBot="1" x14ac:dyDescent="0.3">
      <c r="B138" t="s">
        <v>762</v>
      </c>
      <c r="C138" t="s">
        <v>756</v>
      </c>
      <c r="D138" s="316" t="s">
        <v>763</v>
      </c>
      <c r="E138" s="316">
        <v>14</v>
      </c>
    </row>
    <row r="139" spans="2:5" ht="13.8" thickBot="1" x14ac:dyDescent="0.3">
      <c r="B139" t="s">
        <v>764</v>
      </c>
      <c r="C139" t="s">
        <v>756</v>
      </c>
      <c r="D139" s="316">
        <v>995</v>
      </c>
      <c r="E139" s="316">
        <v>9</v>
      </c>
    </row>
    <row r="140" spans="2:5" ht="13.8" thickBot="1" x14ac:dyDescent="0.3">
      <c r="B140" t="s">
        <v>765</v>
      </c>
      <c r="C140" t="s">
        <v>756</v>
      </c>
      <c r="D140" s="316" t="s">
        <v>766</v>
      </c>
      <c r="E140" s="316">
        <v>27.33</v>
      </c>
    </row>
    <row r="141" spans="2:5" ht="13.8" thickBot="1" x14ac:dyDescent="0.3">
      <c r="B141" t="s">
        <v>767</v>
      </c>
      <c r="C141" t="s">
        <v>756</v>
      </c>
      <c r="D141" s="316" t="s">
        <v>768</v>
      </c>
      <c r="E141" s="316">
        <v>11.97</v>
      </c>
    </row>
    <row r="142" spans="2:5" ht="13.8" thickBot="1" x14ac:dyDescent="0.3">
      <c r="B142" t="s">
        <v>769</v>
      </c>
      <c r="C142" t="s">
        <v>756</v>
      </c>
      <c r="D142" s="316" t="s">
        <v>770</v>
      </c>
      <c r="E142" s="316">
        <v>34</v>
      </c>
    </row>
    <row r="143" spans="2:5" ht="13.8" thickBot="1" x14ac:dyDescent="0.3">
      <c r="B143" t="s">
        <v>771</v>
      </c>
      <c r="C143" t="s">
        <v>756</v>
      </c>
      <c r="D143" s="316">
        <v>580</v>
      </c>
      <c r="E143" s="316">
        <v>33</v>
      </c>
    </row>
    <row r="144" spans="2:5" ht="13.8" thickBot="1" x14ac:dyDescent="0.3">
      <c r="B144" t="s">
        <v>772</v>
      </c>
      <c r="C144" t="s">
        <v>756</v>
      </c>
      <c r="D144" s="316">
        <v>521</v>
      </c>
      <c r="E144" s="316">
        <v>20.97</v>
      </c>
    </row>
    <row r="145" spans="2:5" ht="13.8" thickBot="1" x14ac:dyDescent="0.3">
      <c r="B145" t="s">
        <v>773</v>
      </c>
      <c r="C145" t="s">
        <v>756</v>
      </c>
      <c r="D145" s="316" t="s">
        <v>774</v>
      </c>
      <c r="E145" s="316">
        <v>14</v>
      </c>
    </row>
    <row r="146" spans="2:5" ht="13.8" thickBot="1" x14ac:dyDescent="0.3">
      <c r="B146" t="s">
        <v>775</v>
      </c>
      <c r="C146" t="s">
        <v>756</v>
      </c>
      <c r="D146" s="316" t="s">
        <v>776</v>
      </c>
      <c r="E146" s="316">
        <v>14.14</v>
      </c>
    </row>
    <row r="147" spans="2:5" ht="13.8" thickBot="1" x14ac:dyDescent="0.3">
      <c r="B147" t="s">
        <v>777</v>
      </c>
      <c r="C147" t="s">
        <v>756</v>
      </c>
      <c r="D147" s="316" t="s">
        <v>778</v>
      </c>
      <c r="E147" s="316">
        <v>23.13</v>
      </c>
    </row>
    <row r="148" spans="2:5" ht="13.8" thickBot="1" x14ac:dyDescent="0.3">
      <c r="B148" t="s">
        <v>779</v>
      </c>
      <c r="C148" t="s">
        <v>756</v>
      </c>
      <c r="D148" s="316">
        <v>683</v>
      </c>
      <c r="E148" s="316">
        <v>18</v>
      </c>
    </row>
    <row r="149" spans="2:5" ht="13.8" thickBot="1" x14ac:dyDescent="0.3">
      <c r="B149" t="s">
        <v>756</v>
      </c>
      <c r="C149" t="s">
        <v>756</v>
      </c>
      <c r="D149" s="316" t="s">
        <v>780</v>
      </c>
      <c r="E149" s="316">
        <v>51.39</v>
      </c>
    </row>
    <row r="150" spans="2:5" ht="13.8" thickBot="1" x14ac:dyDescent="0.3">
      <c r="B150" t="s">
        <v>781</v>
      </c>
      <c r="C150" t="s">
        <v>756</v>
      </c>
      <c r="D150" s="316" t="s">
        <v>782</v>
      </c>
      <c r="E150" s="316">
        <v>15.86</v>
      </c>
    </row>
    <row r="151" spans="2:5" ht="13.8" thickBot="1" x14ac:dyDescent="0.3">
      <c r="B151" t="s">
        <v>783</v>
      </c>
      <c r="C151" t="s">
        <v>756</v>
      </c>
      <c r="D151" s="316" t="s">
        <v>784</v>
      </c>
      <c r="E151" s="316">
        <v>38</v>
      </c>
    </row>
    <row r="152" spans="2:5" ht="13.8" thickBot="1" x14ac:dyDescent="0.3">
      <c r="B152" t="s">
        <v>785</v>
      </c>
      <c r="C152" t="s">
        <v>756</v>
      </c>
      <c r="D152" s="316" t="s">
        <v>786</v>
      </c>
      <c r="E152" s="316">
        <v>13</v>
      </c>
    </row>
    <row r="153" spans="2:5" ht="13.8" thickBot="1" x14ac:dyDescent="0.3">
      <c r="B153" t="s">
        <v>787</v>
      </c>
      <c r="C153" t="s">
        <v>756</v>
      </c>
      <c r="D153" s="316">
        <v>659</v>
      </c>
      <c r="E153" s="316">
        <v>45</v>
      </c>
    </row>
    <row r="154" spans="2:5" ht="13.8" thickBot="1" x14ac:dyDescent="0.3">
      <c r="B154" t="s">
        <v>788</v>
      </c>
      <c r="C154" t="s">
        <v>756</v>
      </c>
      <c r="D154" s="316" t="s">
        <v>789</v>
      </c>
      <c r="E154" s="316">
        <v>11</v>
      </c>
    </row>
    <row r="155" spans="2:5" ht="13.8" thickBot="1" x14ac:dyDescent="0.3">
      <c r="B155" t="s">
        <v>790</v>
      </c>
      <c r="C155" t="s">
        <v>756</v>
      </c>
      <c r="D155" s="316">
        <v>599</v>
      </c>
      <c r="E155" s="316">
        <v>16</v>
      </c>
    </row>
    <row r="156" spans="2:5" ht="13.8" thickBot="1" x14ac:dyDescent="0.3">
      <c r="B156" t="s">
        <v>791</v>
      </c>
      <c r="C156" t="s">
        <v>756</v>
      </c>
      <c r="D156" s="316" t="s">
        <v>792</v>
      </c>
      <c r="E156" s="316">
        <v>7</v>
      </c>
    </row>
    <row r="157" spans="2:5" ht="13.8" thickBot="1" x14ac:dyDescent="0.3">
      <c r="B157" t="s">
        <v>793</v>
      </c>
      <c r="C157" t="s">
        <v>756</v>
      </c>
      <c r="D157" s="316" t="s">
        <v>794</v>
      </c>
      <c r="E157" s="316">
        <v>36</v>
      </c>
    </row>
    <row r="158" spans="2:5" ht="13.8" thickBot="1" x14ac:dyDescent="0.3">
      <c r="B158" t="s">
        <v>795</v>
      </c>
      <c r="C158" t="s">
        <v>756</v>
      </c>
      <c r="D158" s="316" t="s">
        <v>796</v>
      </c>
      <c r="E158" s="316">
        <v>10</v>
      </c>
    </row>
    <row r="159" spans="2:5" ht="13.8" thickBot="1" x14ac:dyDescent="0.3">
      <c r="B159" t="s">
        <v>797</v>
      </c>
      <c r="C159" t="s">
        <v>756</v>
      </c>
      <c r="D159" s="316">
        <v>785</v>
      </c>
      <c r="E159" s="316">
        <v>32</v>
      </c>
    </row>
    <row r="160" spans="2:5" ht="13.8" thickBot="1" x14ac:dyDescent="0.3">
      <c r="B160" t="s">
        <v>798</v>
      </c>
      <c r="C160" t="s">
        <v>756</v>
      </c>
      <c r="D160" s="316" t="s">
        <v>799</v>
      </c>
      <c r="E160" s="316">
        <v>55.4</v>
      </c>
    </row>
    <row r="161" spans="2:5" ht="13.8" thickBot="1" x14ac:dyDescent="0.3">
      <c r="B161" t="s">
        <v>800</v>
      </c>
      <c r="C161" t="s">
        <v>756</v>
      </c>
      <c r="D161" s="316" t="s">
        <v>801</v>
      </c>
      <c r="E161" s="316">
        <v>34.229999999999997</v>
      </c>
    </row>
    <row r="162" spans="2:5" ht="13.8" thickBot="1" x14ac:dyDescent="0.3">
      <c r="B162" t="s">
        <v>802</v>
      </c>
      <c r="C162" t="s">
        <v>756</v>
      </c>
      <c r="D162" s="316" t="s">
        <v>803</v>
      </c>
      <c r="E162" s="316">
        <v>69</v>
      </c>
    </row>
    <row r="163" spans="2:5" ht="13.8" thickBot="1" x14ac:dyDescent="0.3">
      <c r="B163" t="s">
        <v>804</v>
      </c>
      <c r="C163" t="s">
        <v>756</v>
      </c>
      <c r="D163" s="316" t="s">
        <v>805</v>
      </c>
      <c r="E163" s="316">
        <v>136</v>
      </c>
    </row>
    <row r="164" spans="2:5" ht="13.8" thickBot="1" x14ac:dyDescent="0.3">
      <c r="B164" t="s">
        <v>806</v>
      </c>
      <c r="C164" t="s">
        <v>756</v>
      </c>
      <c r="D164" s="316">
        <v>941</v>
      </c>
      <c r="E164" s="316">
        <v>12</v>
      </c>
    </row>
    <row r="165" spans="2:5" ht="13.8" thickBot="1" x14ac:dyDescent="0.3">
      <c r="B165" t="s">
        <v>807</v>
      </c>
      <c r="C165" t="s">
        <v>756</v>
      </c>
      <c r="D165" s="316" t="s">
        <v>808</v>
      </c>
      <c r="E165" s="316">
        <v>18.41</v>
      </c>
    </row>
    <row r="166" spans="2:5" ht="13.8" thickBot="1" x14ac:dyDescent="0.3">
      <c r="B166" t="s">
        <v>809</v>
      </c>
      <c r="C166" t="s">
        <v>756</v>
      </c>
      <c r="D166" s="316">
        <v>524</v>
      </c>
      <c r="E166" s="316">
        <v>27</v>
      </c>
    </row>
    <row r="167" spans="2:5" ht="13.8" thickBot="1" x14ac:dyDescent="0.3">
      <c r="B167" t="s">
        <v>810</v>
      </c>
      <c r="C167" t="s">
        <v>811</v>
      </c>
      <c r="D167" s="316" t="s">
        <v>812</v>
      </c>
      <c r="E167" s="316">
        <v>17.3</v>
      </c>
    </row>
    <row r="168" spans="2:5" ht="13.8" thickBot="1" x14ac:dyDescent="0.3">
      <c r="B168" t="s">
        <v>813</v>
      </c>
      <c r="C168" t="s">
        <v>811</v>
      </c>
      <c r="D168" s="316" t="s">
        <v>814</v>
      </c>
      <c r="E168" s="316">
        <v>36.51</v>
      </c>
    </row>
    <row r="169" spans="2:5" ht="13.8" thickBot="1" x14ac:dyDescent="0.3">
      <c r="B169" t="s">
        <v>815</v>
      </c>
      <c r="C169" t="s">
        <v>811</v>
      </c>
      <c r="D169" s="316" t="s">
        <v>816</v>
      </c>
      <c r="E169" s="316">
        <v>29.02</v>
      </c>
    </row>
    <row r="170" spans="2:5" ht="13.8" thickBot="1" x14ac:dyDescent="0.3">
      <c r="B170" t="s">
        <v>817</v>
      </c>
      <c r="C170" t="s">
        <v>811</v>
      </c>
      <c r="D170" s="316" t="s">
        <v>818</v>
      </c>
      <c r="E170" s="316">
        <v>3.2</v>
      </c>
    </row>
    <row r="171" spans="2:5" ht="13.8" thickBot="1" x14ac:dyDescent="0.3">
      <c r="B171" t="s">
        <v>819</v>
      </c>
      <c r="C171" t="s">
        <v>811</v>
      </c>
      <c r="D171" s="316" t="s">
        <v>820</v>
      </c>
      <c r="E171" s="316">
        <v>11.74</v>
      </c>
    </row>
    <row r="172" spans="2:5" ht="13.8" thickBot="1" x14ac:dyDescent="0.3">
      <c r="B172" t="s">
        <v>821</v>
      </c>
      <c r="C172" t="s">
        <v>811</v>
      </c>
      <c r="D172" s="316" t="s">
        <v>822</v>
      </c>
      <c r="E172" s="316">
        <v>31.61</v>
      </c>
    </row>
    <row r="173" spans="2:5" ht="13.8" thickBot="1" x14ac:dyDescent="0.3">
      <c r="B173" t="s">
        <v>823</v>
      </c>
      <c r="C173" t="s">
        <v>811</v>
      </c>
      <c r="D173" s="316">
        <v>630</v>
      </c>
      <c r="E173" s="316">
        <v>6.01</v>
      </c>
    </row>
    <row r="174" spans="2:5" ht="13.8" thickBot="1" x14ac:dyDescent="0.3">
      <c r="B174" t="s">
        <v>824</v>
      </c>
      <c r="C174" t="s">
        <v>811</v>
      </c>
      <c r="D174" s="316">
        <v>597</v>
      </c>
      <c r="E174" s="316">
        <v>11.27</v>
      </c>
    </row>
    <row r="175" spans="2:5" ht="13.8" thickBot="1" x14ac:dyDescent="0.3">
      <c r="B175" t="s">
        <v>825</v>
      </c>
      <c r="C175" t="s">
        <v>811</v>
      </c>
      <c r="D175" s="316">
        <v>697</v>
      </c>
      <c r="E175" s="316">
        <v>29.6</v>
      </c>
    </row>
    <row r="176" spans="2:5" ht="13.8" thickBot="1" x14ac:dyDescent="0.3">
      <c r="B176" t="s">
        <v>826</v>
      </c>
      <c r="C176" t="s">
        <v>811</v>
      </c>
      <c r="D176" s="316" t="s">
        <v>827</v>
      </c>
      <c r="E176" s="316">
        <v>3.45</v>
      </c>
    </row>
    <row r="177" spans="2:5" ht="13.8" thickBot="1" x14ac:dyDescent="0.3">
      <c r="B177" t="s">
        <v>828</v>
      </c>
      <c r="C177" t="s">
        <v>811</v>
      </c>
      <c r="D177" s="316" t="s">
        <v>829</v>
      </c>
      <c r="E177" s="316">
        <v>8.67</v>
      </c>
    </row>
    <row r="178" spans="2:5" ht="13.8" thickBot="1" x14ac:dyDescent="0.3">
      <c r="B178" t="s">
        <v>830</v>
      </c>
      <c r="C178" t="s">
        <v>811</v>
      </c>
      <c r="D178" s="316" t="s">
        <v>831</v>
      </c>
      <c r="E178" s="316">
        <v>5.34</v>
      </c>
    </row>
    <row r="179" spans="2:5" ht="13.8" thickBot="1" x14ac:dyDescent="0.3">
      <c r="B179" t="s">
        <v>832</v>
      </c>
      <c r="C179" t="s">
        <v>811</v>
      </c>
      <c r="D179" s="316" t="s">
        <v>833</v>
      </c>
      <c r="E179" s="316">
        <v>2.92</v>
      </c>
    </row>
    <row r="180" spans="2:5" ht="13.8" thickBot="1" x14ac:dyDescent="0.3">
      <c r="B180" t="s">
        <v>834</v>
      </c>
      <c r="C180" t="s">
        <v>811</v>
      </c>
      <c r="D180" s="316">
        <v>401</v>
      </c>
      <c r="E180" s="316">
        <v>22.43</v>
      </c>
    </row>
    <row r="181" spans="2:5" ht="13.8" thickBot="1" x14ac:dyDescent="0.3">
      <c r="B181" t="s">
        <v>835</v>
      </c>
      <c r="C181" t="s">
        <v>811</v>
      </c>
      <c r="D181" s="316" t="s">
        <v>836</v>
      </c>
      <c r="E181" s="316">
        <v>99.5</v>
      </c>
    </row>
    <row r="182" spans="2:5" ht="13.8" thickBot="1" x14ac:dyDescent="0.3">
      <c r="B182" t="s">
        <v>837</v>
      </c>
      <c r="C182" t="s">
        <v>811</v>
      </c>
      <c r="D182" s="316" t="s">
        <v>838</v>
      </c>
      <c r="E182" s="316">
        <v>19.36</v>
      </c>
    </row>
    <row r="183" spans="2:5" ht="13.8" thickBot="1" x14ac:dyDescent="0.3">
      <c r="B183" t="s">
        <v>839</v>
      </c>
      <c r="C183" t="s">
        <v>811</v>
      </c>
      <c r="D183" s="316" t="s">
        <v>840</v>
      </c>
      <c r="E183" s="316">
        <v>63.21</v>
      </c>
    </row>
    <row r="184" spans="2:5" ht="13.8" thickBot="1" x14ac:dyDescent="0.3">
      <c r="B184" t="s">
        <v>841</v>
      </c>
      <c r="C184" t="s">
        <v>811</v>
      </c>
      <c r="D184" s="316" t="s">
        <v>842</v>
      </c>
      <c r="E184" s="316">
        <v>10.36</v>
      </c>
    </row>
    <row r="185" spans="2:5" ht="13.8" thickBot="1" x14ac:dyDescent="0.3">
      <c r="B185" t="s">
        <v>843</v>
      </c>
      <c r="C185" t="s">
        <v>811</v>
      </c>
      <c r="D185" s="316">
        <v>744</v>
      </c>
      <c r="E185" s="316">
        <v>24.3</v>
      </c>
    </row>
    <row r="186" spans="2:5" ht="13.8" thickBot="1" x14ac:dyDescent="0.3">
      <c r="B186" t="s">
        <v>844</v>
      </c>
      <c r="C186" t="s">
        <v>811</v>
      </c>
      <c r="D186" s="316">
        <v>321</v>
      </c>
      <c r="E186" s="316">
        <v>14.76</v>
      </c>
    </row>
    <row r="187" spans="2:5" ht="13.8" thickBot="1" x14ac:dyDescent="0.3">
      <c r="B187" t="s">
        <v>845</v>
      </c>
      <c r="C187" t="s">
        <v>811</v>
      </c>
      <c r="D187" s="316">
        <v>172</v>
      </c>
      <c r="E187" s="316">
        <v>16.68</v>
      </c>
    </row>
    <row r="188" spans="2:5" ht="13.8" thickBot="1" x14ac:dyDescent="0.3">
      <c r="B188" t="s">
        <v>846</v>
      </c>
      <c r="C188" t="s">
        <v>811</v>
      </c>
      <c r="D188" s="316" t="s">
        <v>847</v>
      </c>
      <c r="E188" s="316">
        <v>9.6199999999999992</v>
      </c>
    </row>
    <row r="189" spans="2:5" ht="13.8" thickBot="1" x14ac:dyDescent="0.3">
      <c r="B189" t="s">
        <v>848</v>
      </c>
      <c r="C189" t="s">
        <v>811</v>
      </c>
      <c r="D189" s="316" t="s">
        <v>849</v>
      </c>
      <c r="E189" s="316">
        <v>18.79</v>
      </c>
    </row>
    <row r="190" spans="2:5" ht="13.8" thickBot="1" x14ac:dyDescent="0.3">
      <c r="B190" t="s">
        <v>850</v>
      </c>
      <c r="C190" t="s">
        <v>811</v>
      </c>
      <c r="D190" s="316" t="s">
        <v>851</v>
      </c>
      <c r="E190" s="316">
        <v>11.21</v>
      </c>
    </row>
    <row r="191" spans="2:5" ht="13.8" thickBot="1" x14ac:dyDescent="0.3">
      <c r="B191" t="s">
        <v>852</v>
      </c>
      <c r="C191" t="s">
        <v>811</v>
      </c>
      <c r="D191" s="316" t="s">
        <v>853</v>
      </c>
      <c r="E191" s="316">
        <v>12.15</v>
      </c>
    </row>
    <row r="192" spans="2:5" ht="13.8" thickBot="1" x14ac:dyDescent="0.3">
      <c r="B192" t="s">
        <v>854</v>
      </c>
      <c r="C192" t="s">
        <v>811</v>
      </c>
      <c r="D192" s="316" t="s">
        <v>631</v>
      </c>
      <c r="E192" s="316">
        <v>13.73</v>
      </c>
    </row>
    <row r="193" spans="2:5" ht="13.8" thickBot="1" x14ac:dyDescent="0.3">
      <c r="B193" t="s">
        <v>855</v>
      </c>
      <c r="C193" t="s">
        <v>811</v>
      </c>
      <c r="D193" s="316" t="s">
        <v>856</v>
      </c>
      <c r="E193" s="316">
        <v>67.77</v>
      </c>
    </row>
    <row r="194" spans="2:5" ht="13.8" thickBot="1" x14ac:dyDescent="0.3">
      <c r="B194" t="s">
        <v>857</v>
      </c>
      <c r="C194" t="s">
        <v>811</v>
      </c>
      <c r="D194" s="316">
        <v>256</v>
      </c>
      <c r="E194" s="316">
        <v>16.57</v>
      </c>
    </row>
    <row r="195" spans="2:5" ht="13.8" thickBot="1" x14ac:dyDescent="0.3">
      <c r="B195" t="s">
        <v>858</v>
      </c>
      <c r="C195" t="s">
        <v>811</v>
      </c>
      <c r="D195" s="316" t="s">
        <v>859</v>
      </c>
      <c r="E195" s="316">
        <v>34.590000000000003</v>
      </c>
    </row>
    <row r="196" spans="2:5" ht="13.8" thickBot="1" x14ac:dyDescent="0.3">
      <c r="B196" t="s">
        <v>860</v>
      </c>
      <c r="C196" t="s">
        <v>811</v>
      </c>
      <c r="D196" s="316" t="s">
        <v>861</v>
      </c>
      <c r="E196" s="316">
        <v>8.26</v>
      </c>
    </row>
    <row r="197" spans="2:5" ht="13.8" thickBot="1" x14ac:dyDescent="0.3">
      <c r="B197" t="s">
        <v>862</v>
      </c>
      <c r="C197" t="s">
        <v>811</v>
      </c>
      <c r="D197" s="316">
        <v>946</v>
      </c>
      <c r="E197" s="316">
        <v>17.43</v>
      </c>
    </row>
    <row r="198" spans="2:5" ht="13.8" thickBot="1" x14ac:dyDescent="0.3">
      <c r="B198" t="s">
        <v>863</v>
      </c>
      <c r="C198" t="s">
        <v>811</v>
      </c>
      <c r="D198" s="316">
        <v>460</v>
      </c>
      <c r="E198" s="316">
        <v>19.13</v>
      </c>
    </row>
    <row r="199" spans="2:5" ht="13.8" thickBot="1" x14ac:dyDescent="0.3">
      <c r="B199" t="s">
        <v>864</v>
      </c>
      <c r="C199" t="s">
        <v>811</v>
      </c>
      <c r="D199" s="316" t="s">
        <v>865</v>
      </c>
      <c r="E199" s="316">
        <v>2.78</v>
      </c>
    </row>
    <row r="200" spans="2:5" ht="13.8" thickBot="1" x14ac:dyDescent="0.3">
      <c r="B200" t="s">
        <v>866</v>
      </c>
      <c r="C200" t="s">
        <v>811</v>
      </c>
      <c r="D200" s="316" t="s">
        <v>867</v>
      </c>
      <c r="E200" s="316">
        <v>13.46</v>
      </c>
    </row>
    <row r="201" spans="2:5" ht="13.8" thickBot="1" x14ac:dyDescent="0.3">
      <c r="B201" t="s">
        <v>868</v>
      </c>
      <c r="C201" t="s">
        <v>811</v>
      </c>
      <c r="D201" s="316">
        <v>917</v>
      </c>
      <c r="E201" s="316">
        <v>19.18</v>
      </c>
    </row>
    <row r="202" spans="2:5" ht="13.8" thickBot="1" x14ac:dyDescent="0.3">
      <c r="B202" t="s">
        <v>869</v>
      </c>
      <c r="C202" t="s">
        <v>811</v>
      </c>
      <c r="D202" s="316" t="s">
        <v>870</v>
      </c>
      <c r="E202" s="316">
        <v>32.6</v>
      </c>
    </row>
    <row r="203" spans="2:5" ht="13.8" thickBot="1" x14ac:dyDescent="0.3">
      <c r="B203" t="s">
        <v>871</v>
      </c>
      <c r="C203" t="s">
        <v>811</v>
      </c>
      <c r="D203" s="316">
        <v>121</v>
      </c>
      <c r="E203" s="316">
        <v>7.73</v>
      </c>
    </row>
    <row r="204" spans="2:5" ht="13.8" thickBot="1" x14ac:dyDescent="0.3">
      <c r="B204" t="s">
        <v>872</v>
      </c>
      <c r="C204" t="s">
        <v>811</v>
      </c>
      <c r="D204" s="316" t="s">
        <v>873</v>
      </c>
      <c r="E204" s="316">
        <v>15.33</v>
      </c>
    </row>
    <row r="205" spans="2:5" ht="13.8" thickBot="1" x14ac:dyDescent="0.3">
      <c r="B205" t="s">
        <v>874</v>
      </c>
      <c r="C205" t="s">
        <v>811</v>
      </c>
      <c r="D205" s="316">
        <v>539</v>
      </c>
      <c r="E205" s="316">
        <v>20.02</v>
      </c>
    </row>
    <row r="206" spans="2:5" ht="13.8" thickBot="1" x14ac:dyDescent="0.3">
      <c r="B206" t="s">
        <v>875</v>
      </c>
      <c r="C206" t="s">
        <v>811</v>
      </c>
      <c r="D206" s="316">
        <v>838</v>
      </c>
      <c r="E206" s="316">
        <v>37.49</v>
      </c>
    </row>
    <row r="207" spans="2:5" ht="13.8" thickBot="1" x14ac:dyDescent="0.3">
      <c r="B207" t="s">
        <v>876</v>
      </c>
      <c r="C207" t="s">
        <v>811</v>
      </c>
      <c r="D207" s="316">
        <v>222</v>
      </c>
      <c r="E207" s="316">
        <v>21</v>
      </c>
    </row>
    <row r="208" spans="2:5" ht="13.8" thickBot="1" x14ac:dyDescent="0.3">
      <c r="B208" t="s">
        <v>877</v>
      </c>
      <c r="C208" t="s">
        <v>811</v>
      </c>
      <c r="D208" s="316" t="s">
        <v>878</v>
      </c>
      <c r="E208" s="316">
        <v>9.6199999999999992</v>
      </c>
    </row>
    <row r="209" spans="2:5" ht="13.8" thickBot="1" x14ac:dyDescent="0.3">
      <c r="B209" t="s">
        <v>879</v>
      </c>
      <c r="C209" t="s">
        <v>811</v>
      </c>
      <c r="D209" s="316">
        <v>234</v>
      </c>
      <c r="E209" s="316">
        <v>8.23</v>
      </c>
    </row>
    <row r="210" spans="2:5" ht="13.8" thickBot="1" x14ac:dyDescent="0.3">
      <c r="B210" t="s">
        <v>880</v>
      </c>
      <c r="C210" t="s">
        <v>811</v>
      </c>
      <c r="D210" s="316">
        <v>895</v>
      </c>
      <c r="E210" s="316">
        <v>17.72</v>
      </c>
    </row>
    <row r="211" spans="2:5" ht="13.8" thickBot="1" x14ac:dyDescent="0.3">
      <c r="B211" t="s">
        <v>881</v>
      </c>
      <c r="C211" t="s">
        <v>811</v>
      </c>
      <c r="D211" s="316" t="s">
        <v>882</v>
      </c>
      <c r="E211" s="316">
        <v>9.83</v>
      </c>
    </row>
    <row r="212" spans="2:5" ht="13.8" thickBot="1" x14ac:dyDescent="0.3">
      <c r="B212" t="s">
        <v>883</v>
      </c>
      <c r="C212" t="s">
        <v>811</v>
      </c>
      <c r="D212" s="316">
        <v>469</v>
      </c>
      <c r="E212" s="316">
        <v>29.15</v>
      </c>
    </row>
    <row r="213" spans="2:5" ht="13.8" thickBot="1" x14ac:dyDescent="0.3">
      <c r="B213" t="s">
        <v>884</v>
      </c>
      <c r="C213" t="s">
        <v>811</v>
      </c>
      <c r="D213" s="316">
        <v>957</v>
      </c>
      <c r="E213" s="316">
        <v>21.3</v>
      </c>
    </row>
    <row r="214" spans="2:5" ht="13.8" thickBot="1" x14ac:dyDescent="0.3">
      <c r="B214" t="s">
        <v>885</v>
      </c>
      <c r="C214" t="s">
        <v>811</v>
      </c>
      <c r="D214" s="316">
        <v>857</v>
      </c>
      <c r="E214" s="316">
        <v>29.59</v>
      </c>
    </row>
    <row r="215" spans="2:5" ht="13.8" thickBot="1" x14ac:dyDescent="0.3">
      <c r="B215" t="s">
        <v>886</v>
      </c>
      <c r="C215" t="s">
        <v>811</v>
      </c>
      <c r="D215" s="316" t="s">
        <v>887</v>
      </c>
      <c r="E215" s="316">
        <v>9.67</v>
      </c>
    </row>
    <row r="216" spans="2:5" ht="13.8" thickBot="1" x14ac:dyDescent="0.3">
      <c r="B216" t="s">
        <v>888</v>
      </c>
      <c r="C216" t="s">
        <v>811</v>
      </c>
      <c r="D216" s="316">
        <v>648</v>
      </c>
      <c r="E216" s="316">
        <v>8.2100000000000009</v>
      </c>
    </row>
    <row r="217" spans="2:5" ht="13.8" thickBot="1" x14ac:dyDescent="0.3">
      <c r="B217" t="s">
        <v>889</v>
      </c>
      <c r="C217" t="s">
        <v>811</v>
      </c>
      <c r="D217" s="316">
        <v>846</v>
      </c>
      <c r="E217" s="316">
        <v>24.87</v>
      </c>
    </row>
    <row r="218" spans="2:5" ht="13.8" thickBot="1" x14ac:dyDescent="0.3">
      <c r="B218" t="s">
        <v>890</v>
      </c>
      <c r="C218" t="s">
        <v>811</v>
      </c>
      <c r="D218" s="316" t="s">
        <v>891</v>
      </c>
      <c r="E218" s="316">
        <v>49.46</v>
      </c>
    </row>
    <row r="219" spans="2:5" ht="13.8" thickBot="1" x14ac:dyDescent="0.3">
      <c r="B219" t="s">
        <v>892</v>
      </c>
      <c r="C219" t="s">
        <v>811</v>
      </c>
      <c r="D219" s="316">
        <v>564</v>
      </c>
      <c r="E219" s="316">
        <v>19.84</v>
      </c>
    </row>
    <row r="220" spans="2:5" ht="13.8" thickBot="1" x14ac:dyDescent="0.3">
      <c r="B220" t="s">
        <v>893</v>
      </c>
      <c r="C220" t="s">
        <v>811</v>
      </c>
      <c r="D220" s="316">
        <v>746</v>
      </c>
      <c r="E220" s="316">
        <v>17.46</v>
      </c>
    </row>
    <row r="221" spans="2:5" ht="13.8" thickBot="1" x14ac:dyDescent="0.3">
      <c r="B221" t="s">
        <v>894</v>
      </c>
      <c r="C221" t="s">
        <v>811</v>
      </c>
      <c r="D221" s="316" t="s">
        <v>895</v>
      </c>
      <c r="E221" s="316">
        <v>100.45</v>
      </c>
    </row>
    <row r="222" spans="2:5" ht="13.8" thickBot="1" x14ac:dyDescent="0.3">
      <c r="B222" t="s">
        <v>811</v>
      </c>
      <c r="C222" t="s">
        <v>811</v>
      </c>
      <c r="D222" s="316" t="s">
        <v>896</v>
      </c>
      <c r="E222" s="316">
        <v>65.55</v>
      </c>
    </row>
    <row r="223" spans="2:5" ht="13.8" thickBot="1" x14ac:dyDescent="0.3">
      <c r="B223" t="s">
        <v>897</v>
      </c>
      <c r="C223" t="s">
        <v>811</v>
      </c>
      <c r="D223" s="316" t="s">
        <v>898</v>
      </c>
      <c r="E223" s="316">
        <v>8.14</v>
      </c>
    </row>
    <row r="224" spans="2:5" ht="13.8" thickBot="1" x14ac:dyDescent="0.3">
      <c r="B224" t="s">
        <v>899</v>
      </c>
      <c r="C224" t="s">
        <v>811</v>
      </c>
      <c r="D224" s="316" t="s">
        <v>900</v>
      </c>
      <c r="E224" s="316">
        <v>43.26</v>
      </c>
    </row>
    <row r="225" spans="2:5" ht="13.8" thickBot="1" x14ac:dyDescent="0.3">
      <c r="B225" t="s">
        <v>901</v>
      </c>
      <c r="C225" t="s">
        <v>811</v>
      </c>
      <c r="D225" s="316">
        <v>858</v>
      </c>
      <c r="E225" s="316">
        <v>17.55</v>
      </c>
    </row>
    <row r="226" spans="2:5" ht="13.8" thickBot="1" x14ac:dyDescent="0.3">
      <c r="B226" t="s">
        <v>902</v>
      </c>
      <c r="C226" t="s">
        <v>811</v>
      </c>
      <c r="D226" s="316">
        <v>212</v>
      </c>
      <c r="E226" s="316">
        <v>10.15</v>
      </c>
    </row>
    <row r="227" spans="2:5" ht="13.8" thickBot="1" x14ac:dyDescent="0.3">
      <c r="B227" t="s">
        <v>903</v>
      </c>
      <c r="C227" t="s">
        <v>811</v>
      </c>
      <c r="D227" s="316" t="s">
        <v>904</v>
      </c>
      <c r="E227" s="316">
        <v>18.63</v>
      </c>
    </row>
    <row r="228" spans="2:5" ht="13.8" thickBot="1" x14ac:dyDescent="0.3">
      <c r="B228" t="s">
        <v>905</v>
      </c>
      <c r="C228" t="s">
        <v>811</v>
      </c>
      <c r="D228" s="316" t="s">
        <v>906</v>
      </c>
      <c r="E228" s="316">
        <v>9.58</v>
      </c>
    </row>
    <row r="229" spans="2:5" ht="13.8" thickBot="1" x14ac:dyDescent="0.3">
      <c r="B229" t="s">
        <v>907</v>
      </c>
      <c r="C229" t="s">
        <v>811</v>
      </c>
      <c r="D229" s="316">
        <v>769</v>
      </c>
      <c r="E229" s="316">
        <v>31.48</v>
      </c>
    </row>
    <row r="230" spans="2:5" ht="13.8" thickBot="1" x14ac:dyDescent="0.3">
      <c r="B230" t="s">
        <v>908</v>
      </c>
      <c r="C230" t="s">
        <v>811</v>
      </c>
      <c r="D230" s="316" t="s">
        <v>909</v>
      </c>
      <c r="E230" s="316">
        <v>23.38</v>
      </c>
    </row>
    <row r="231" spans="2:5" ht="13.8" thickBot="1" x14ac:dyDescent="0.3">
      <c r="B231" t="s">
        <v>910</v>
      </c>
      <c r="C231" t="s">
        <v>811</v>
      </c>
      <c r="D231" s="316" t="s">
        <v>911</v>
      </c>
      <c r="E231" s="316">
        <v>47.97</v>
      </c>
    </row>
    <row r="232" spans="2:5" ht="13.8" thickBot="1" x14ac:dyDescent="0.3">
      <c r="B232" t="s">
        <v>912</v>
      </c>
      <c r="C232" t="s">
        <v>811</v>
      </c>
      <c r="D232" s="316">
        <v>403</v>
      </c>
      <c r="E232" s="316">
        <v>10.11</v>
      </c>
    </row>
    <row r="233" spans="2:5" ht="13.8" thickBot="1" x14ac:dyDescent="0.3">
      <c r="B233" t="s">
        <v>913</v>
      </c>
      <c r="C233" t="s">
        <v>811</v>
      </c>
      <c r="D233" s="316">
        <v>810</v>
      </c>
      <c r="E233" s="316">
        <v>9.69</v>
      </c>
    </row>
    <row r="234" spans="2:5" ht="13.8" thickBot="1" x14ac:dyDescent="0.3">
      <c r="B234" t="s">
        <v>914</v>
      </c>
      <c r="C234" t="s">
        <v>811</v>
      </c>
      <c r="D234" s="316" t="s">
        <v>915</v>
      </c>
      <c r="E234" s="316">
        <v>15.74</v>
      </c>
    </row>
    <row r="235" spans="2:5" ht="13.8" thickBot="1" x14ac:dyDescent="0.3">
      <c r="B235" t="s">
        <v>916</v>
      </c>
      <c r="C235" t="s">
        <v>811</v>
      </c>
      <c r="D235" s="316">
        <v>322</v>
      </c>
      <c r="E235" s="316">
        <v>10.74</v>
      </c>
    </row>
  </sheetData>
  <sheetProtection password="CF60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7</vt:i4>
      </vt:variant>
    </vt:vector>
  </HeadingPairs>
  <TitlesOfParts>
    <vt:vector size="15" baseType="lpstr">
      <vt:lpstr>PAS 1 anagraf</vt:lpstr>
      <vt:lpstr>PAS 2 calc prod stand</vt:lpstr>
      <vt:lpstr>PAS 3 trasf comm prati</vt:lpstr>
      <vt:lpstr>PAS 4 descr invest</vt:lpstr>
      <vt:lpstr>PAS 5 sost finanz</vt:lpstr>
      <vt:lpstr>PAS 6 punteggi</vt:lpstr>
      <vt:lpstr>PAS 7 relazione</vt:lpstr>
      <vt:lpstr>comuni</vt:lpstr>
      <vt:lpstr>'PAS 1 anagraf'!Area_stampa</vt:lpstr>
      <vt:lpstr>'PAS 2 calc prod stand'!Area_stampa</vt:lpstr>
      <vt:lpstr>'PAS 3 trasf comm prati'!Area_stampa</vt:lpstr>
      <vt:lpstr>'PAS 4 descr invest'!Area_stampa</vt:lpstr>
      <vt:lpstr>'PAS 5 sost finanz'!Area_stampa</vt:lpstr>
      <vt:lpstr>'PAS 6 punteggi'!Area_stampa</vt:lpstr>
      <vt:lpstr>'PAS 7 relazione'!Area_stampa</vt:lpstr>
    </vt:vector>
  </TitlesOfParts>
  <Company>Regione Liguria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bursani</dc:creator>
  <cp:lastModifiedBy>Musante Luca</cp:lastModifiedBy>
  <cp:lastPrinted>2022-10-25T12:33:14Z</cp:lastPrinted>
  <dcterms:created xsi:type="dcterms:W3CDTF">2008-02-14T15:56:11Z</dcterms:created>
  <dcterms:modified xsi:type="dcterms:W3CDTF">2022-12-16T09:54:35Z</dcterms:modified>
</cp:coreProperties>
</file>