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musante\Desktop\162641 Gaggero\"/>
    </mc:Choice>
  </mc:AlternateContent>
  <bookViews>
    <workbookView xWindow="-120" yWindow="-120" windowWidth="29040" windowHeight="15720" tabRatio="929" activeTab="7"/>
  </bookViews>
  <sheets>
    <sheet name="PAS 1 anagraf" sheetId="1" r:id="rId1"/>
    <sheet name="PAS 2 calc prod stand" sheetId="43" r:id="rId2"/>
    <sheet name="PAS 3 trasf comm macch" sheetId="8" r:id="rId3"/>
    <sheet name="PAS 4 descr invest" sheetId="44" r:id="rId4"/>
    <sheet name="PAS 4 b INV AMB" sheetId="48" r:id="rId5"/>
    <sheet name="PAS 5 sost finanz" sheetId="9" r:id="rId6"/>
    <sheet name="PAS 6 punteggi" sheetId="45" r:id="rId7"/>
    <sheet name="PAS 7 relazione" sheetId="18" r:id="rId8"/>
    <sheet name="Foglio2" sheetId="47" state="hidden" r:id="rId9"/>
  </sheets>
  <definedNames>
    <definedName name="_xlnm.Print_Area" localSheetId="0">'PAS 1 anagraf'!$A$1:$AO$79</definedName>
    <definedName name="_xlnm.Print_Area" localSheetId="1">'PAS 2 calc prod stand'!$A$1:$J$63</definedName>
    <definedName name="_xlnm.Print_Area" localSheetId="2">'PAS 3 trasf comm macch'!$A$1:$BG$78</definedName>
    <definedName name="_xlnm.Print_Area" localSheetId="4">'PAS 4 b INV AMB'!$A$1:$AI$44</definedName>
    <definedName name="_xlnm.Print_Area" localSheetId="3">'PAS 4 descr invest'!$A$1:$M$59</definedName>
    <definedName name="_xlnm.Print_Area" localSheetId="5">'PAS 5 sost finanz'!$A$1:$AU$32</definedName>
    <definedName name="_xlnm.Print_Area" localSheetId="6">'PAS 6 punteggi'!$A$1:$H$24</definedName>
    <definedName name="_xlnm.Print_Area" localSheetId="7">'PAS 7 relazione'!$A$1:$E$64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7" i="44" l="1"/>
  <c r="AO5" i="44"/>
  <c r="H33" i="44"/>
  <c r="I33" i="44" s="1"/>
  <c r="J33" i="44" s="1"/>
  <c r="AL7" i="8"/>
  <c r="AL8" i="8"/>
  <c r="AL9" i="8"/>
  <c r="AL10" i="8"/>
  <c r="AL11" i="8"/>
  <c r="AL12" i="8"/>
  <c r="AL13" i="8"/>
  <c r="AL14" i="8"/>
  <c r="AL6" i="8"/>
  <c r="F6" i="43"/>
  <c r="GD16" i="45"/>
  <c r="GE16" i="45" s="1"/>
  <c r="GF12" i="45" s="1"/>
  <c r="GD21" i="45"/>
  <c r="GE21" i="45"/>
  <c r="GF21" i="45" s="1"/>
  <c r="GF11" i="45"/>
  <c r="G11" i="45" s="1"/>
  <c r="AH28" i="48"/>
  <c r="AH32" i="48" s="1"/>
  <c r="H38" i="44"/>
  <c r="I38" i="44" s="1"/>
  <c r="J38" i="44" s="1"/>
  <c r="H37" i="44"/>
  <c r="I37" i="44" s="1"/>
  <c r="J37" i="44" s="1"/>
  <c r="H28" i="44"/>
  <c r="I28" i="44" s="1"/>
  <c r="J28" i="44" s="1"/>
  <c r="E35" i="43"/>
  <c r="I35" i="43" s="1"/>
  <c r="I56" i="43" s="1"/>
  <c r="E9" i="43"/>
  <c r="I9" i="43"/>
  <c r="AH35" i="48"/>
  <c r="K5" i="44"/>
  <c r="L5" i="44"/>
  <c r="L28" i="44" s="1"/>
  <c r="K6" i="44"/>
  <c r="M6" i="44" s="1"/>
  <c r="L6" i="44"/>
  <c r="L29" i="44" s="1"/>
  <c r="K7" i="44"/>
  <c r="L7" i="44"/>
  <c r="M7" i="44" s="1"/>
  <c r="K8" i="44"/>
  <c r="L8" i="44"/>
  <c r="L30" i="44" s="1"/>
  <c r="K9" i="44"/>
  <c r="L9" i="44"/>
  <c r="L31" i="44"/>
  <c r="K10" i="44"/>
  <c r="L10" i="44"/>
  <c r="M10" i="44" s="1"/>
  <c r="K11" i="44"/>
  <c r="L11" i="44"/>
  <c r="L32" i="44" s="1"/>
  <c r="K12" i="44"/>
  <c r="M12" i="44" s="1"/>
  <c r="L12" i="44"/>
  <c r="L33" i="44" s="1"/>
  <c r="K13" i="44"/>
  <c r="L13" i="44"/>
  <c r="K14" i="44"/>
  <c r="L14" i="44"/>
  <c r="K15" i="44"/>
  <c r="M15" i="44" s="1"/>
  <c r="L15" i="44"/>
  <c r="K16" i="44"/>
  <c r="M16" i="44" s="1"/>
  <c r="L16" i="44"/>
  <c r="K17" i="44"/>
  <c r="L17" i="44"/>
  <c r="L36" i="44" s="1"/>
  <c r="K18" i="44"/>
  <c r="L18" i="44"/>
  <c r="K19" i="44"/>
  <c r="M19" i="44" s="1"/>
  <c r="L19" i="44"/>
  <c r="K20" i="44"/>
  <c r="L20" i="44"/>
  <c r="M20" i="44" s="1"/>
  <c r="K21" i="44"/>
  <c r="L21" i="44"/>
  <c r="K22" i="44"/>
  <c r="L22" i="44"/>
  <c r="K23" i="44"/>
  <c r="L23" i="44"/>
  <c r="L39" i="44" s="1"/>
  <c r="AH36" i="48"/>
  <c r="AH37" i="48"/>
  <c r="AH38" i="48"/>
  <c r="AH39" i="48"/>
  <c r="AH40" i="48"/>
  <c r="AH34" i="48"/>
  <c r="GF9" i="45"/>
  <c r="GF8" i="45"/>
  <c r="DV18" i="45"/>
  <c r="DV19" i="45"/>
  <c r="DV20" i="45"/>
  <c r="DV21" i="45"/>
  <c r="DV13" i="45"/>
  <c r="DV15" i="45"/>
  <c r="DV16" i="45"/>
  <c r="GF10" i="45"/>
  <c r="G10" i="45" s="1"/>
  <c r="E36" i="43"/>
  <c r="I36" i="43"/>
  <c r="E37" i="43"/>
  <c r="I37" i="43"/>
  <c r="E38" i="43"/>
  <c r="I38" i="43"/>
  <c r="E11" i="43"/>
  <c r="I11" i="43"/>
  <c r="E10" i="43"/>
  <c r="I10" i="43"/>
  <c r="E12" i="43"/>
  <c r="I12" i="43"/>
  <c r="H39" i="44"/>
  <c r="I39" i="44" s="1"/>
  <c r="J39" i="44" s="1"/>
  <c r="H30" i="44"/>
  <c r="I30" i="44" s="1"/>
  <c r="J30" i="44" s="1"/>
  <c r="H32" i="44"/>
  <c r="H29" i="44"/>
  <c r="I29" i="44" s="1"/>
  <c r="J29" i="44" s="1"/>
  <c r="H35" i="44"/>
  <c r="I35" i="44" s="1"/>
  <c r="J35" i="44" s="1"/>
  <c r="H31" i="44"/>
  <c r="I31" i="44" s="1"/>
  <c r="J31" i="44" s="1"/>
  <c r="H34" i="44"/>
  <c r="I34" i="44" s="1"/>
  <c r="J34" i="44" s="1"/>
  <c r="H36" i="44"/>
  <c r="I36" i="44" s="1"/>
  <c r="J36" i="44" s="1"/>
  <c r="F39" i="44"/>
  <c r="G39" i="44"/>
  <c r="D39" i="44"/>
  <c r="K39" i="44" s="1"/>
  <c r="F37" i="44"/>
  <c r="F38" i="44" s="1"/>
  <c r="G37" i="44"/>
  <c r="G38" i="44" s="1"/>
  <c r="D37" i="44"/>
  <c r="K37" i="44" s="1"/>
  <c r="D38" i="44"/>
  <c r="K38" i="44" s="1"/>
  <c r="F35" i="44"/>
  <c r="F36" i="44" s="1"/>
  <c r="G35" i="44"/>
  <c r="G36" i="44" s="1"/>
  <c r="D35" i="44"/>
  <c r="D36" i="44" s="1"/>
  <c r="K36" i="44" s="1"/>
  <c r="F34" i="44"/>
  <c r="G34" i="44"/>
  <c r="D34" i="44"/>
  <c r="K34" i="44" s="1"/>
  <c r="F32" i="44"/>
  <c r="F33" i="44"/>
  <c r="G32" i="44"/>
  <c r="G33" i="44" s="1"/>
  <c r="D32" i="44"/>
  <c r="D33" i="44" s="1"/>
  <c r="K33" i="44" s="1"/>
  <c r="F30" i="44"/>
  <c r="F31" i="44" s="1"/>
  <c r="G30" i="44"/>
  <c r="G31" i="44" s="1"/>
  <c r="D30" i="44"/>
  <c r="K30" i="44" s="1"/>
  <c r="F29" i="44"/>
  <c r="G29" i="44"/>
  <c r="D29" i="44"/>
  <c r="K29" i="44" s="1"/>
  <c r="F28" i="44"/>
  <c r="G28" i="44"/>
  <c r="D28" i="44"/>
  <c r="K28" i="44" s="1"/>
  <c r="G4" i="45"/>
  <c r="G29" i="43"/>
  <c r="G55" i="43"/>
  <c r="D55" i="43" s="1"/>
  <c r="I54" i="43"/>
  <c r="I53" i="43"/>
  <c r="I52" i="43"/>
  <c r="I51" i="43"/>
  <c r="I50" i="43"/>
  <c r="E40" i="43"/>
  <c r="I40" i="43"/>
  <c r="E39" i="43"/>
  <c r="I39" i="43"/>
  <c r="E13" i="43"/>
  <c r="I13" i="43"/>
  <c r="E14" i="43"/>
  <c r="I14" i="43"/>
  <c r="E15" i="43"/>
  <c r="I15" i="43"/>
  <c r="E16" i="43"/>
  <c r="I16" i="43"/>
  <c r="E17" i="43"/>
  <c r="I17" i="43"/>
  <c r="I24" i="43"/>
  <c r="I25" i="43"/>
  <c r="I26" i="43"/>
  <c r="I27" i="43"/>
  <c r="I28" i="43"/>
  <c r="E49" i="43"/>
  <c r="I49" i="43"/>
  <c r="E48" i="43"/>
  <c r="I48" i="43"/>
  <c r="E47" i="43"/>
  <c r="I47" i="43"/>
  <c r="E46" i="43"/>
  <c r="I46" i="43"/>
  <c r="E45" i="43"/>
  <c r="I45" i="43"/>
  <c r="E44" i="43"/>
  <c r="I44" i="43"/>
  <c r="E43" i="43"/>
  <c r="I43" i="43"/>
  <c r="E42" i="43"/>
  <c r="I42" i="43"/>
  <c r="E41" i="43"/>
  <c r="I41" i="43"/>
  <c r="H55" i="43"/>
  <c r="H29" i="43"/>
  <c r="E18" i="43"/>
  <c r="I18" i="43"/>
  <c r="E19" i="43"/>
  <c r="I19" i="43"/>
  <c r="E20" i="43"/>
  <c r="I20" i="43"/>
  <c r="E21" i="43"/>
  <c r="I21" i="43"/>
  <c r="E22" i="43"/>
  <c r="I22" i="43"/>
  <c r="E23" i="43"/>
  <c r="I23" i="43"/>
  <c r="Z36" i="43"/>
  <c r="W36" i="43"/>
  <c r="Z37" i="43"/>
  <c r="Y37" i="43"/>
  <c r="Z38" i="43"/>
  <c r="Y38" i="43"/>
  <c r="Z39" i="43"/>
  <c r="Y39" i="43"/>
  <c r="Z40" i="43"/>
  <c r="W40" i="43"/>
  <c r="Z41" i="43"/>
  <c r="W41" i="43"/>
  <c r="Z42" i="43"/>
  <c r="W42" i="43"/>
  <c r="Z43" i="43"/>
  <c r="Y43" i="43"/>
  <c r="W43" i="43"/>
  <c r="Z44" i="43"/>
  <c r="W44" i="43"/>
  <c r="Z45" i="43"/>
  <c r="Y45" i="43"/>
  <c r="W45" i="43"/>
  <c r="Z46" i="43"/>
  <c r="W46" i="43"/>
  <c r="Z47" i="43"/>
  <c r="W47" i="43"/>
  <c r="Z48" i="43"/>
  <c r="W48" i="43"/>
  <c r="Z49" i="43"/>
  <c r="W49" i="43"/>
  <c r="Y41" i="43"/>
  <c r="Y48" i="43"/>
  <c r="Y49" i="43"/>
  <c r="Z35" i="43"/>
  <c r="Y35" i="43" s="1"/>
  <c r="Z10" i="43"/>
  <c r="Z11" i="43"/>
  <c r="Z12" i="43"/>
  <c r="Z13" i="43"/>
  <c r="Z14" i="43"/>
  <c r="Z15" i="43"/>
  <c r="Z16" i="43"/>
  <c r="Z17" i="43"/>
  <c r="Z18" i="43"/>
  <c r="Z19" i="43"/>
  <c r="Z20" i="43"/>
  <c r="Z21" i="43"/>
  <c r="Z22" i="43"/>
  <c r="Z23" i="43"/>
  <c r="Z9" i="43"/>
  <c r="C9" i="43"/>
  <c r="C60" i="43"/>
  <c r="J25" i="44"/>
  <c r="C2" i="18"/>
  <c r="D2" i="43"/>
  <c r="C17" i="1"/>
  <c r="L48" i="1"/>
  <c r="I6" i="43"/>
  <c r="F49" i="43"/>
  <c r="C49" i="43"/>
  <c r="F48" i="43"/>
  <c r="C48" i="43"/>
  <c r="F47" i="43"/>
  <c r="C47" i="43"/>
  <c r="F46" i="43"/>
  <c r="C46" i="43"/>
  <c r="F45" i="43"/>
  <c r="C45" i="43"/>
  <c r="F44" i="43"/>
  <c r="C44" i="43"/>
  <c r="F43" i="43"/>
  <c r="C43" i="43"/>
  <c r="F42" i="43"/>
  <c r="C42" i="43"/>
  <c r="F41" i="43"/>
  <c r="C41" i="43"/>
  <c r="F40" i="43"/>
  <c r="C40" i="43"/>
  <c r="F39" i="43"/>
  <c r="C39" i="43"/>
  <c r="F38" i="43"/>
  <c r="C38" i="43"/>
  <c r="F37" i="43"/>
  <c r="C37" i="43"/>
  <c r="F36" i="43"/>
  <c r="C36" i="43"/>
  <c r="F35" i="43"/>
  <c r="C35" i="43"/>
  <c r="F23" i="43"/>
  <c r="C23" i="43"/>
  <c r="F22" i="43"/>
  <c r="C22" i="43"/>
  <c r="F21" i="43"/>
  <c r="C21" i="43"/>
  <c r="F20" i="43"/>
  <c r="C20" i="43"/>
  <c r="F19" i="43"/>
  <c r="C19" i="43"/>
  <c r="F18" i="43"/>
  <c r="C18" i="43"/>
  <c r="F17" i="43"/>
  <c r="C17" i="43"/>
  <c r="F16" i="43"/>
  <c r="C16" i="43"/>
  <c r="F15" i="43"/>
  <c r="C15" i="43"/>
  <c r="F14" i="43"/>
  <c r="C14" i="43"/>
  <c r="F13" i="43"/>
  <c r="C13" i="43"/>
  <c r="F12" i="43"/>
  <c r="C12" i="43"/>
  <c r="F11" i="43"/>
  <c r="C11" i="43"/>
  <c r="F10" i="43"/>
  <c r="C10" i="43"/>
  <c r="F9" i="43"/>
  <c r="J34" i="1"/>
  <c r="CJ7" i="8"/>
  <c r="CJ8" i="8"/>
  <c r="CJ9" i="8"/>
  <c r="CJ10" i="8"/>
  <c r="CJ11" i="8"/>
  <c r="CJ12" i="8"/>
  <c r="CJ6" i="8"/>
  <c r="CJ13" i="8"/>
  <c r="CJ14" i="8"/>
  <c r="CJ15" i="8"/>
  <c r="CP7" i="8"/>
  <c r="CP8" i="8"/>
  <c r="CP9" i="8"/>
  <c r="CP6" i="8"/>
  <c r="CP10" i="8"/>
  <c r="CP11" i="8"/>
  <c r="CP12" i="8"/>
  <c r="CP13" i="8"/>
  <c r="CP14" i="8"/>
  <c r="CP15" i="8"/>
  <c r="BC37" i="8"/>
  <c r="AA37" i="8"/>
  <c r="Y55" i="8"/>
  <c r="K35" i="44"/>
  <c r="L34" i="44"/>
  <c r="M8" i="44"/>
  <c r="Y40" i="43"/>
  <c r="Y47" i="43"/>
  <c r="Y44" i="43"/>
  <c r="Y46" i="43"/>
  <c r="Y42" i="43"/>
  <c r="W39" i="43"/>
  <c r="W38" i="43"/>
  <c r="W37" i="43"/>
  <c r="Y36" i="43"/>
  <c r="I30" i="43"/>
  <c r="D56" i="43"/>
  <c r="F59" i="43"/>
  <c r="M11" i="44" l="1"/>
  <c r="K32" i="44"/>
  <c r="AO8" i="44"/>
  <c r="M9" i="44"/>
  <c r="M21" i="44"/>
  <c r="L35" i="44"/>
  <c r="M35" i="44" s="1"/>
  <c r="M14" i="44"/>
  <c r="M13" i="44"/>
  <c r="M18" i="44"/>
  <c r="M17" i="44"/>
  <c r="M22" i="44"/>
  <c r="L37" i="44"/>
  <c r="M37" i="44" s="1"/>
  <c r="M36" i="44"/>
  <c r="L38" i="44"/>
  <c r="M38" i="44" s="1"/>
  <c r="D31" i="44"/>
  <c r="K31" i="44" s="1"/>
  <c r="M31" i="44" s="1"/>
  <c r="M34" i="44"/>
  <c r="M5" i="44"/>
  <c r="GG16" i="45"/>
  <c r="GH16" i="45" s="1"/>
  <c r="GG9" i="45"/>
  <c r="G8" i="45" s="1"/>
  <c r="G12" i="45"/>
  <c r="AX16" i="8"/>
  <c r="AG16" i="8"/>
  <c r="AH41" i="48"/>
  <c r="AH44" i="48" s="1"/>
  <c r="M30" i="44"/>
  <c r="M29" i="44"/>
  <c r="M33" i="44"/>
  <c r="H41" i="44"/>
  <c r="P32" i="48" s="1"/>
  <c r="AG26" i="48" s="1"/>
  <c r="M23" i="44"/>
  <c r="M39" i="44"/>
  <c r="I32" i="44"/>
  <c r="J32" i="44" s="1"/>
  <c r="M32" i="44" s="1"/>
  <c r="M28" i="44"/>
  <c r="GF7" i="45"/>
  <c r="G7" i="45" s="1"/>
  <c r="F60" i="43"/>
  <c r="F62" i="43" s="1"/>
  <c r="D11" i="18"/>
  <c r="I59" i="43"/>
  <c r="I60" i="43" s="1"/>
  <c r="AK19" i="9"/>
  <c r="AK24" i="9" s="1"/>
  <c r="AE26" i="9" s="1"/>
  <c r="AE27" i="9" s="1"/>
  <c r="D28" i="9" s="1"/>
  <c r="AP5" i="44" l="1"/>
  <c r="AQ5" i="44" s="1"/>
  <c r="AP7" i="44"/>
  <c r="AQ7" i="44" s="1"/>
  <c r="AP8" i="44"/>
  <c r="AQ8" i="44" s="1"/>
  <c r="M25" i="44"/>
  <c r="M41" i="44" s="1"/>
  <c r="K41" i="44" s="1"/>
  <c r="AP6" i="44"/>
  <c r="AO6" i="44"/>
  <c r="J42" i="44"/>
  <c r="J43" i="44" s="1"/>
  <c r="AG18" i="48"/>
  <c r="AG22" i="48"/>
  <c r="AG39" i="48"/>
  <c r="AG34" i="48"/>
  <c r="AG16" i="48"/>
  <c r="AG24" i="48"/>
  <c r="AG20" i="48"/>
  <c r="AG15" i="48"/>
  <c r="AG21" i="48"/>
  <c r="AG28" i="48"/>
  <c r="AG12" i="48"/>
  <c r="AG19" i="48"/>
  <c r="AG35" i="48"/>
  <c r="AG37" i="48"/>
  <c r="AG10" i="48"/>
  <c r="AG11" i="48"/>
  <c r="AG29" i="48"/>
  <c r="AG30" i="48"/>
  <c r="AG27" i="48"/>
  <c r="AG40" i="48"/>
  <c r="AG13" i="48"/>
  <c r="AG38" i="48"/>
  <c r="AG25" i="48"/>
  <c r="AG23" i="48"/>
  <c r="AG17" i="48"/>
  <c r="AG9" i="48"/>
  <c r="AG36" i="48"/>
  <c r="AG14" i="48"/>
  <c r="AG41" i="48"/>
  <c r="M42" i="44"/>
  <c r="GF5" i="45"/>
  <c r="AR8" i="44" l="1"/>
  <c r="T10" i="9" s="1"/>
  <c r="AK10" i="9" s="1"/>
  <c r="AQ6" i="44"/>
  <c r="AR6" i="44" s="1"/>
  <c r="T9" i="9" s="1"/>
  <c r="AK9" i="9" s="1"/>
  <c r="K42" i="44"/>
  <c r="M43" i="44"/>
  <c r="M44" i="44" s="1"/>
  <c r="GH5" i="45"/>
  <c r="GJ5" i="45" s="1"/>
  <c r="G5" i="45"/>
  <c r="G23" i="45" s="1"/>
  <c r="K44" i="44" l="1"/>
  <c r="D37" i="18" s="1"/>
  <c r="C37" i="18"/>
  <c r="AK12" i="9"/>
  <c r="AK16" i="9" s="1"/>
  <c r="T11" i="9"/>
  <c r="D12" i="9"/>
  <c r="J46" i="44"/>
  <c r="I5" i="45"/>
  <c r="D54" i="18" l="1"/>
  <c r="B23" i="45"/>
  <c r="D25" i="45" s="1"/>
</calcChain>
</file>

<file path=xl/sharedStrings.xml><?xml version="1.0" encoding="utf-8"?>
<sst xmlns="http://schemas.openxmlformats.org/spreadsheetml/2006/main" count="1506" uniqueCount="1017">
  <si>
    <t>Informazioni anagrafiche</t>
  </si>
  <si>
    <t>1.2  Natura Giuridica:</t>
  </si>
  <si>
    <t>Email:</t>
  </si>
  <si>
    <t>I dati forniti vengono trattati in modo riservato come previsto dal Decreto legislativo n. 196/2003.</t>
  </si>
  <si>
    <t>TOTALE</t>
  </si>
  <si>
    <t>N°</t>
  </si>
  <si>
    <t>Codice</t>
  </si>
  <si>
    <t>Altro (specificare)</t>
  </si>
  <si>
    <t>1 CV = 0,7355 kW</t>
  </si>
  <si>
    <t>1 kW = 1,3596 CV</t>
  </si>
  <si>
    <t>F1</t>
  </si>
  <si>
    <t>F2</t>
  </si>
  <si>
    <t>Supporto agli investimenti nelle aziende agricole</t>
  </si>
  <si>
    <t>PEC:</t>
  </si>
  <si>
    <t>1.1b  Nome azienda:</t>
  </si>
  <si>
    <t>D01</t>
  </si>
  <si>
    <t>D02</t>
  </si>
  <si>
    <t>Frumento duro</t>
  </si>
  <si>
    <t>D03</t>
  </si>
  <si>
    <t>Segale</t>
  </si>
  <si>
    <t>D04</t>
  </si>
  <si>
    <t>Orzo</t>
  </si>
  <si>
    <t>D05</t>
  </si>
  <si>
    <t>Avena</t>
  </si>
  <si>
    <t>D06</t>
  </si>
  <si>
    <t>Mais</t>
  </si>
  <si>
    <t>D07</t>
  </si>
  <si>
    <t>Riso</t>
  </si>
  <si>
    <t>D08</t>
  </si>
  <si>
    <t>Altri cereali da granella (sorgo, miglio, panico, farro, ecc.)</t>
  </si>
  <si>
    <t>D10</t>
  </si>
  <si>
    <t>Patate (comprese le patate primaticce e da semina)</t>
  </si>
  <si>
    <t>D11</t>
  </si>
  <si>
    <t>D12</t>
  </si>
  <si>
    <t>D23</t>
  </si>
  <si>
    <t>Tabacco</t>
  </si>
  <si>
    <t>D24</t>
  </si>
  <si>
    <t>Luppolo</t>
  </si>
  <si>
    <t>D26</t>
  </si>
  <si>
    <t>Colza e ravizzone</t>
  </si>
  <si>
    <t>D27</t>
  </si>
  <si>
    <t>Girasole</t>
  </si>
  <si>
    <t>D28</t>
  </si>
  <si>
    <t>Soia</t>
  </si>
  <si>
    <t>D29</t>
  </si>
  <si>
    <t>D30</t>
  </si>
  <si>
    <t>Altre oleaginose erbacee</t>
  </si>
  <si>
    <t>D31</t>
  </si>
  <si>
    <t>D32</t>
  </si>
  <si>
    <t>Canapa</t>
  </si>
  <si>
    <t>D33</t>
  </si>
  <si>
    <t>Altre colture tessili</t>
  </si>
  <si>
    <t>D34</t>
  </si>
  <si>
    <t>D35</t>
  </si>
  <si>
    <t>Altre piante industriali</t>
  </si>
  <si>
    <t>D14A</t>
  </si>
  <si>
    <t>D14B</t>
  </si>
  <si>
    <t>D15</t>
  </si>
  <si>
    <t>D16</t>
  </si>
  <si>
    <t>D17</t>
  </si>
  <si>
    <t>D18A</t>
  </si>
  <si>
    <t>D18C</t>
  </si>
  <si>
    <t>Erbaio di mais da foraggio</t>
  </si>
  <si>
    <t>D18D</t>
  </si>
  <si>
    <t>Erbaio di leguminose da foraggio</t>
  </si>
  <si>
    <t>D18B</t>
  </si>
  <si>
    <t>D19</t>
  </si>
  <si>
    <t>D20</t>
  </si>
  <si>
    <t>Altri colture per seminativi (compresi affitti sotto l’anno)</t>
  </si>
  <si>
    <t>D21</t>
  </si>
  <si>
    <t>Terreni a riposo senza aiuto</t>
  </si>
  <si>
    <t>F01</t>
  </si>
  <si>
    <t>Prati permanenti e pascoli</t>
  </si>
  <si>
    <t>F02</t>
  </si>
  <si>
    <t>Pascoli magri</t>
  </si>
  <si>
    <t>G01A</t>
  </si>
  <si>
    <t>G01B</t>
  </si>
  <si>
    <t>G01D</t>
  </si>
  <si>
    <t>Piccoli frutti</t>
  </si>
  <si>
    <t>G01C</t>
  </si>
  <si>
    <t>G02</t>
  </si>
  <si>
    <t>Agrumeti</t>
  </si>
  <si>
    <t>G03A</t>
  </si>
  <si>
    <t>G03B</t>
  </si>
  <si>
    <t>G04A</t>
  </si>
  <si>
    <t>G04B</t>
  </si>
  <si>
    <t>G04C</t>
  </si>
  <si>
    <t>G04D</t>
  </si>
  <si>
    <t>G05</t>
  </si>
  <si>
    <t>G06</t>
  </si>
  <si>
    <t>Altre colture permanenti</t>
  </si>
  <si>
    <t>G07</t>
  </si>
  <si>
    <t>I02</t>
  </si>
  <si>
    <t>J01</t>
  </si>
  <si>
    <t>J02</t>
  </si>
  <si>
    <t>J03</t>
  </si>
  <si>
    <t>Bovini maschi da 1 a meno di 2 anni</t>
  </si>
  <si>
    <t>J04</t>
  </si>
  <si>
    <t>Bovini femmine da 1 a meno di 2 anni</t>
  </si>
  <si>
    <t>J05</t>
  </si>
  <si>
    <t>J06</t>
  </si>
  <si>
    <t>Giovenche di 2 anni e più</t>
  </si>
  <si>
    <t>J07</t>
  </si>
  <si>
    <t>J08</t>
  </si>
  <si>
    <t>Altre vacche (vacche nutrici, vacche da riforma)</t>
  </si>
  <si>
    <t>J09A</t>
  </si>
  <si>
    <t>Pecore</t>
  </si>
  <si>
    <t>J09B</t>
  </si>
  <si>
    <t>J10A</t>
  </si>
  <si>
    <t>Capre</t>
  </si>
  <si>
    <t>J10B</t>
  </si>
  <si>
    <t>J11</t>
  </si>
  <si>
    <t>J12</t>
  </si>
  <si>
    <t>J13</t>
  </si>
  <si>
    <t>J14</t>
  </si>
  <si>
    <t>J15</t>
  </si>
  <si>
    <t>J16A</t>
  </si>
  <si>
    <t>Tacchini</t>
  </si>
  <si>
    <t>J16B</t>
  </si>
  <si>
    <t>J16C</t>
  </si>
  <si>
    <t>Struzzi</t>
  </si>
  <si>
    <t>J16D</t>
  </si>
  <si>
    <t>Altro pollame (faraone, ecc.)</t>
  </si>
  <si>
    <t>J17</t>
  </si>
  <si>
    <t>J18</t>
  </si>
  <si>
    <t>Api</t>
  </si>
  <si>
    <t>Zona svantaggiata</t>
  </si>
  <si>
    <t>Comune</t>
  </si>
  <si>
    <t>Sezione</t>
  </si>
  <si>
    <t>Foglio</t>
  </si>
  <si>
    <t>Mappale</t>
  </si>
  <si>
    <t>Destinazione corrente</t>
  </si>
  <si>
    <t>F3</t>
  </si>
  <si>
    <t>F4</t>
  </si>
  <si>
    <t>F5</t>
  </si>
  <si>
    <t>Destinazione prevista</t>
  </si>
  <si>
    <t>Marca</t>
  </si>
  <si>
    <t>Modello</t>
  </si>
  <si>
    <t>Tipologia di spesa</t>
  </si>
  <si>
    <t>investimento previsto</t>
  </si>
  <si>
    <t>Coeff.</t>
  </si>
  <si>
    <t>rata di reintegrazione</t>
  </si>
  <si>
    <t>MIS</t>
  </si>
  <si>
    <t>Domanda PSR N°</t>
  </si>
  <si>
    <t>Totale rata reintegrazione annua PSR</t>
  </si>
  <si>
    <t>40% della (PST + PAC) (importo massimo per il reintegro degli investimenti)</t>
  </si>
  <si>
    <t xml:space="preserve">Produzioni Standard Totale (PST) aziendale annuale a fine investimento </t>
  </si>
  <si>
    <t>S1</t>
  </si>
  <si>
    <t>S2</t>
  </si>
  <si>
    <t>S4</t>
  </si>
  <si>
    <t>S5</t>
  </si>
  <si>
    <t>S6</t>
  </si>
  <si>
    <t>S7</t>
  </si>
  <si>
    <t>o Business Plan</t>
  </si>
  <si>
    <t>1.   DATI IDENTIFICATIVI DEL RICHIEDENTE</t>
  </si>
  <si>
    <t xml:space="preserve"> (devono essere i medesimi della domanda di sostegno e del fascicolo aziendale collegati)</t>
  </si>
  <si>
    <t>1.1a  Cognome Nome</t>
  </si>
  <si>
    <t>Il/La sottoscritto/a</t>
  </si>
  <si>
    <t>nella qualità di</t>
  </si>
  <si>
    <t>1.6 l'azienda dispone di un proprio sito web all'indirizzo URL</t>
  </si>
  <si>
    <t>oppure</t>
  </si>
  <si>
    <t>SOTTOMISURA 4.1</t>
  </si>
  <si>
    <t>Trasformazione aziendale di prodotti agricoli</t>
  </si>
  <si>
    <t>Prodotto/i ottenuto/i</t>
  </si>
  <si>
    <t>TRASFORMAZIONE E COMMERCIALIZZAZIONE</t>
  </si>
  <si>
    <t>Investimenti - Prestazioni e sostenibilità globale dell'azienda</t>
  </si>
  <si>
    <t>Importo annuale</t>
  </si>
  <si>
    <t>S8</t>
  </si>
  <si>
    <t>S9</t>
  </si>
  <si>
    <t>S10</t>
  </si>
  <si>
    <t>S11</t>
  </si>
  <si>
    <t>S12</t>
  </si>
  <si>
    <t>S13</t>
  </si>
  <si>
    <t>ESITO SOSTENIBILITA' FINANZIARIA ED ECONOMICA</t>
  </si>
  <si>
    <t xml:space="preserve">Produzioni Standard Totale (PST) e premi e contributi PAC annuali </t>
  </si>
  <si>
    <t>S14</t>
  </si>
  <si>
    <t>S15</t>
  </si>
  <si>
    <t>S16</t>
  </si>
  <si>
    <t>L'azienda ha l'obiettivo di ridurre consumi energetici di almeno il 10%</t>
  </si>
  <si>
    <t>L'azienda ha l'obiettivo di ridurre consumi idrici di almeno il 10%</t>
  </si>
  <si>
    <t>L'azienda ha l'obiettivo di ridurre le emissioni di almeno il 10%</t>
  </si>
  <si>
    <t>COLONNA CALCOLO</t>
  </si>
  <si>
    <t>+10% zone soggette a vincoli naturali o altri vincoli</t>
  </si>
  <si>
    <t>opzione attivata per imprese condotte, al momento di presentazione della domanda di sostegno, da agricoltori di età non superiore a 40 anni che si sono insediati da meno di 5 anni - conformemente alle prescrizioni di cui alla sottomisura 6.1 del presente periodo di programmazione o alla misura 112 del periodo di programmazione 2007-2013 - così come definiti all'articolo 2§1(n) del Reg. (UE) n° 1305/2013</t>
  </si>
  <si>
    <t>Imprese operanti in aree rurali di tipo D</t>
  </si>
  <si>
    <t>Criteri di selezione - Autovalutazione</t>
  </si>
  <si>
    <t>RELAZIONE DESCRITTIVA A CORREDO DEL PAS</t>
  </si>
  <si>
    <t>2. COLTURE E ALLEVAMENTI - PRODUZIONE STANDARD (P.S.) ATTUALE E DA PROGETTO</t>
  </si>
  <si>
    <t>3. VERIFICA PRODUZIONE STANDARD MINIMA</t>
  </si>
  <si>
    <t>4. TRASFORMAZIONE E COMMERCIALIZZAZIONE</t>
  </si>
  <si>
    <t>OBIETTIVI DELL'AZIENDA</t>
  </si>
  <si>
    <t>… specificare quali sono gli obiettivi che l'azienda si è posta in termini economici e ambientali e come intende valutare l'incremento delle performance</t>
  </si>
  <si>
    <t>Tipologia di entrate</t>
  </si>
  <si>
    <t>… specificare come si è giunti a definire gli importi inseriti in tabella</t>
  </si>
  <si>
    <t>L'azienda ha l'obiettivo di aderire a regimi di qualità certificata di valenza ambientale</t>
  </si>
  <si>
    <t>L'azienda ha l'obiettivo di ridurre i costi di produzione di almeno il 10%:</t>
  </si>
  <si>
    <t>campi gialli</t>
  </si>
  <si>
    <t>campi azzurri</t>
  </si>
  <si>
    <t>TC1</t>
  </si>
  <si>
    <t>TC2</t>
  </si>
  <si>
    <t>TC3</t>
  </si>
  <si>
    <t>TC4</t>
  </si>
  <si>
    <t>TC5</t>
  </si>
  <si>
    <t>TC6</t>
  </si>
  <si>
    <t>TC7</t>
  </si>
  <si>
    <t>F6</t>
  </si>
  <si>
    <t>F7</t>
  </si>
  <si>
    <t>F8</t>
  </si>
  <si>
    <t>F9</t>
  </si>
  <si>
    <t>F10</t>
  </si>
  <si>
    <t>I lavori da effettuare in economia saranno:</t>
  </si>
  <si>
    <t>Cognome Nome</t>
  </si>
  <si>
    <t>Codice Fiscale</t>
  </si>
  <si>
    <t>Le persone che presteranno manodopera per tali lavori sono:</t>
  </si>
  <si>
    <t>… descrivere le tipologie di lavori riferite al computo metrico allegato</t>
  </si>
  <si>
    <t>Il richiedente DICHIARA che</t>
  </si>
  <si>
    <t>Le opere da realizzare sono compatibili con le capacità fisiche e professionali, con le strutture e i mezzi tecnici in dotazione all'azienda</t>
  </si>
  <si>
    <t>MA1</t>
  </si>
  <si>
    <t>MA2</t>
  </si>
  <si>
    <t>MA3</t>
  </si>
  <si>
    <t>MA4</t>
  </si>
  <si>
    <t>MA5</t>
  </si>
  <si>
    <t>MA6</t>
  </si>
  <si>
    <t>MA7</t>
  </si>
  <si>
    <t>MA8</t>
  </si>
  <si>
    <t>MA9</t>
  </si>
  <si>
    <t>MA10</t>
  </si>
  <si>
    <t xml:space="preserve">L'importo delle lavorazioni con prestazione di lavoro volontario non retribuito ammontano ad € </t>
  </si>
  <si>
    <t xml:space="preserve">alcuni campi formula prendono colore </t>
  </si>
  <si>
    <t xml:space="preserve">rosso </t>
  </si>
  <si>
    <t xml:space="preserve">o </t>
  </si>
  <si>
    <t>verde</t>
  </si>
  <si>
    <t>TC8</t>
  </si>
  <si>
    <t>TC9</t>
  </si>
  <si>
    <t>TC10</t>
  </si>
  <si>
    <t>firma</t>
  </si>
  <si>
    <t>Anno acquisto</t>
  </si>
  <si>
    <t>-  si possano valutare gli obiettivi che l'azienda si pone e le modalità con cui intende raggiungerli, nonché gli impegni derivanti;</t>
  </si>
  <si>
    <t>a seconda che l'esito sia rispettivamente negativo o positivo</t>
  </si>
  <si>
    <t>… specificare eventuali altre coltivazioni ed altri allevamenti e relativa valutazione della produzione standard non riconducibile alle tabelle INEA, gistificare eventuali difformità o casi particolari</t>
  </si>
  <si>
    <t>COME DA TABELLA DEL PAS</t>
  </si>
  <si>
    <t xml:space="preserve"> … specificare come, fornendo valori comparabili ante e post intervento e le modalità di realizzazione, giustificando anche gli importi inseriti in tabella</t>
  </si>
  <si>
    <t>LAVORI IN ECONOMIA: … fornire indicazioni che dimostrino l'idoneità ad effettuare tali lavori se previsti, anche tenuto conto della loro entità rapportata alla manodopera presente</t>
  </si>
  <si>
    <t>Descrizione attività</t>
  </si>
  <si>
    <t>Dettaglio settore (vedere sotto)</t>
  </si>
  <si>
    <t>LIG1</t>
  </si>
  <si>
    <t>LIG2</t>
  </si>
  <si>
    <t>LIG3</t>
  </si>
  <si>
    <t>Sub</t>
  </si>
  <si>
    <t>La consistenza dei fabbricati deve essere in linea con quanto indicato sul Fascicolo Aziendale e sulla Domanda di sostegno per quanto non qui riportato, per gli importi del valore stimato si rimanda alla relazione ed agli allegati.</t>
  </si>
  <si>
    <t>Selezionare dal menù a tendina</t>
  </si>
  <si>
    <t>ANTE</t>
  </si>
  <si>
    <t>POST</t>
  </si>
  <si>
    <t>a)</t>
  </si>
  <si>
    <t>b)</t>
  </si>
  <si>
    <t>c)</t>
  </si>
  <si>
    <t>d)</t>
  </si>
  <si>
    <t>Premi e contributi annuali PAC o per misure PSR a superficie ed a capo</t>
  </si>
  <si>
    <t>Specificare tipo di premio o contributo, fornendo gli opportuni riferimenti necessari alle verifiche istruttorie ……</t>
  </si>
  <si>
    <t>Il richiedente DICHIARA che tutti gli interventi previsti sono immediatamente eseguibili, dotati quindi di tutte le necessarie autorizzazioni, concessioni, permessi, preventivi, eccetera, ai sensi della normativa applicabile</t>
  </si>
  <si>
    <t>Basilico in serra</t>
  </si>
  <si>
    <t>Basilico in orto industriale</t>
  </si>
  <si>
    <t>LIG4</t>
  </si>
  <si>
    <t>Trasformazione in formaggio del latte vaccino  in azienda</t>
  </si>
  <si>
    <t>e)</t>
  </si>
  <si>
    <t>f)</t>
  </si>
  <si>
    <t>g)</t>
  </si>
  <si>
    <t>Data</t>
  </si>
  <si>
    <t>Luogo</t>
  </si>
  <si>
    <t xml:space="preserve">… specificare se presenti casi particolari </t>
  </si>
  <si>
    <t>Non sono ammessi interventi di mera sostituzione come definiti sul bando della sottomisura 4.1 e cap 8 del PSR.</t>
  </si>
  <si>
    <t>LIGA</t>
  </si>
  <si>
    <t>I prodotti da trasformare e quelli ottenuti dalla trasformazione devono essere necessariamente quelli previsti nell'Allegato I del Trattato di Funzionamento dell'Unione Europea (TFUE) pena la non ammissibilità al sostegno dei relativi interventi.</t>
  </si>
  <si>
    <t xml:space="preserve">% sul totale del  prodotto </t>
  </si>
  <si>
    <t>es. laboratorio</t>
  </si>
  <si>
    <t>es. deposito</t>
  </si>
  <si>
    <t>es. ristrutturazione</t>
  </si>
  <si>
    <t>… specificare le attività di trasformazione, confezionamento e commercializzazione svolte ed i prodotti coinvolti, indicare in che maniera ed in che misura l'azienda colloca o intende collocare i suoi prodotti sul mercato fornendo dati misurabili e verificabili</t>
  </si>
  <si>
    <t>Specifiche sostituzione</t>
  </si>
  <si>
    <t>Trasformazione aziendale di prodotti del sottobosco</t>
  </si>
  <si>
    <t>Tipo macchina/attrezzatura</t>
  </si>
  <si>
    <t>La consistenza di macchine ed attrezzature ad inizio piano deve essere in linea con quanto indicato sul Fascicolo Aziendale per quanto non qui riportato.</t>
  </si>
  <si>
    <t>che utilizzerà per la pubblicità al sostegno ricevuto</t>
  </si>
  <si>
    <t>Oliveti per olive da olio DOP - COMPRENDE TRASFORMAZIONE</t>
  </si>
  <si>
    <t>Oliveti per olive da olio BIO - COMPRENDE TRASFORMAZIONE</t>
  </si>
  <si>
    <t>Trasformazione aziendale di prodotti zootecnici</t>
  </si>
  <si>
    <t xml:space="preserve">Per evidenziare che  tali attività in azienda sussistono, sono incrementete o inserite ex novo, si raccomanda di compilare i relativi campi. Le voci relative a Vigneti, Oliveti e Trasformazione del latte vaccino nella tabella della Produzione Standard al punto 2 già conglobano la trasformazione dei prodotti in vino, olio e formaggio, ma vanno anche qui dettagliati. </t>
  </si>
  <si>
    <t>Commercializzaz. diretta di prodotti fuori azienda</t>
  </si>
  <si>
    <t>Commercializzaz. diretta di prodotti in azienda</t>
  </si>
  <si>
    <t>Conto lavorazione c/o altre aziende ma vendita diretta</t>
  </si>
  <si>
    <t>Conferimento ad altra azienda per trasformazione</t>
  </si>
  <si>
    <t>Intervento previsto (ristrutturazione, costruzione, rilocalizzazione, acquisto, dismissione, etc)</t>
  </si>
  <si>
    <t>STIMA DEL PESO % DELLE ATTIVITA'</t>
  </si>
  <si>
    <t>Capacità prod. attuale</t>
  </si>
  <si>
    <t>Capacità prod.attesa</t>
  </si>
  <si>
    <t>Spese generali e tecniche</t>
  </si>
  <si>
    <t xml:space="preserve">totale investimenti per fabbricati ed opere fisse </t>
  </si>
  <si>
    <t xml:space="preserve">totale investimenti per macchinari ed attrezzature o altro </t>
  </si>
  <si>
    <t>LIG5</t>
  </si>
  <si>
    <t>Zafferano</t>
  </si>
  <si>
    <t>LIGB</t>
  </si>
  <si>
    <t>Elicicoltura</t>
  </si>
  <si>
    <t>PRODUZIONE STANDARD</t>
  </si>
  <si>
    <t>REQUISITI AZIENDALI</t>
  </si>
  <si>
    <t>IC1924</t>
  </si>
  <si>
    <t>IC3170</t>
  </si>
  <si>
    <t>Versione 2022</t>
  </si>
  <si>
    <t>campi celesti</t>
  </si>
  <si>
    <t>utilizzare le opzioni del menù a tendina</t>
  </si>
  <si>
    <r>
      <rPr>
        <b/>
        <sz val="18"/>
        <rFont val="Arial"/>
        <family val="2"/>
      </rPr>
      <t>REGOLAMENTO (CE) N. 1305/2013</t>
    </r>
    <r>
      <rPr>
        <b/>
        <sz val="28"/>
        <rFont val="Arial"/>
        <family val="2"/>
      </rPr>
      <t xml:space="preserve"> </t>
    </r>
  </si>
  <si>
    <t>istruzioni di compilazione:</t>
  </si>
  <si>
    <t>Una copia del PAS rimane all’agricoltore allegata alla relativa domanda</t>
  </si>
  <si>
    <t>Il piano aziendale è valido se compilato in tutti i campi obbligatori</t>
  </si>
  <si>
    <t>che</t>
  </si>
  <si>
    <t>agricoltore di età non superiore a 40 anni insediato da meno di 5 anni - conformemente alle prescrizioni di cui alla sottomisura 6.1  del presente periodo di programmazione o alla misura 112 del periodo di programmazione 2007-2013 così come definiti all'art 2  comma 1 lettera n del Reg (UE) n° 1305/2013.</t>
  </si>
  <si>
    <r>
      <rPr>
        <b/>
        <sz val="48"/>
        <rFont val="Arial"/>
        <family val="2"/>
      </rPr>
      <t>P</t>
    </r>
    <r>
      <rPr>
        <b/>
        <sz val="28"/>
        <rFont val="Arial"/>
        <family val="2"/>
      </rPr>
      <t>IANO</t>
    </r>
    <r>
      <rPr>
        <b/>
        <sz val="40"/>
        <rFont val="Arial"/>
        <family val="2"/>
      </rPr>
      <t xml:space="preserve"> </t>
    </r>
    <r>
      <rPr>
        <b/>
        <sz val="48"/>
        <rFont val="Arial"/>
        <family val="2"/>
      </rPr>
      <t>A</t>
    </r>
    <r>
      <rPr>
        <b/>
        <sz val="28"/>
        <rFont val="Arial"/>
        <family val="2"/>
      </rPr>
      <t>ZIENDALE</t>
    </r>
    <r>
      <rPr>
        <b/>
        <sz val="40"/>
        <rFont val="Arial"/>
        <family val="2"/>
      </rPr>
      <t xml:space="preserve"> </t>
    </r>
    <r>
      <rPr>
        <b/>
        <sz val="28"/>
        <rFont val="Arial"/>
        <family val="2"/>
      </rPr>
      <t>DI</t>
    </r>
    <r>
      <rPr>
        <b/>
        <sz val="48"/>
        <rFont val="Arial"/>
        <family val="2"/>
      </rPr>
      <t xml:space="preserve"> S</t>
    </r>
    <r>
      <rPr>
        <b/>
        <sz val="28"/>
        <rFont val="Arial"/>
        <family val="2"/>
      </rPr>
      <t>VILUPPO (PAS)</t>
    </r>
  </si>
  <si>
    <t>p.iva</t>
  </si>
  <si>
    <t>1.3  COD FISC</t>
  </si>
  <si>
    <t>L'impresa è condotta da</t>
  </si>
  <si>
    <t>selezionare l'opzione scelta con una X</t>
  </si>
  <si>
    <t>X</t>
  </si>
  <si>
    <t xml:space="preserve">della OCM </t>
  </si>
  <si>
    <t>DICHIARA che i dati di seguito riportati sono aderenti alla realtà e:</t>
  </si>
  <si>
    <t>aderente ad OP (organizzazione di produttori)</t>
  </si>
  <si>
    <t>- Il quadro aziendale descitto nel PAS fa riferimento alla consistenza del Fascicolo Aziendale al momento della presentazione della domanda mentre la situazione a fine piano è quella prevista secondo le valutazioni attuali; quest'ultima è pertanto oggetto di impegno da parte del beneficiaio, salvo variante motivata.</t>
  </si>
  <si>
    <t>Il sottoscritto precisa di seguito i contatti dove è reperibile per le verifiche istruttorie e i sopralluoghi:</t>
  </si>
  <si>
    <t>richiedente</t>
  </si>
  <si>
    <t>IC3176</t>
  </si>
  <si>
    <t xml:space="preserve">SITUAZIONE INIZIALE </t>
  </si>
  <si>
    <t>riferimento fascicolo Agea n.</t>
  </si>
  <si>
    <t>del</t>
  </si>
  <si>
    <t>n ord</t>
  </si>
  <si>
    <t>cod Inea</t>
  </si>
  <si>
    <t>descrizione coltura o attività di allevamento</t>
  </si>
  <si>
    <t>u mis</t>
  </si>
  <si>
    <t>sede aziendale</t>
  </si>
  <si>
    <t>ps minima</t>
  </si>
  <si>
    <t>Zona NON svantaggiata</t>
  </si>
  <si>
    <t>VERIFICA PRODUZIONE STANDARD MINIMA PER ACCESSO ALLA MISURA</t>
  </si>
  <si>
    <t>Frumento tenero e spelta</t>
  </si>
  <si>
    <t>EUR_per_ha</t>
  </si>
  <si>
    <t>Legumonose da granella (piselli, fave e favette, lupini dolci)</t>
  </si>
  <si>
    <t>D09A</t>
  </si>
  <si>
    <t>Legumonose da granella eslusi piselli, fave e favette, lupini dolci</t>
  </si>
  <si>
    <t>D09B</t>
  </si>
  <si>
    <t>Barbabietola da zucchero</t>
  </si>
  <si>
    <t>Piante sarchiate foraggere</t>
  </si>
  <si>
    <t>Cotone</t>
  </si>
  <si>
    <t>D25</t>
  </si>
  <si>
    <t>Lino da olio</t>
  </si>
  <si>
    <t>Lino da fibra</t>
  </si>
  <si>
    <t>Piante aromatiche, medicinali e da condimento</t>
  </si>
  <si>
    <t>Orticole - all'aperto - in pieno campo</t>
  </si>
  <si>
    <t>Orticole - all'aperto - in orto industriale</t>
  </si>
  <si>
    <t>Orticole - in serra</t>
  </si>
  <si>
    <t>Fiori e piante ornamentali - all'aperto</t>
  </si>
  <si>
    <t>Fiori e piante ornamentali - in serra</t>
  </si>
  <si>
    <t>Semi e piantine seminativi</t>
  </si>
  <si>
    <t>Frutteti - di origine temperata</t>
  </si>
  <si>
    <t>Frutteti - di origine sub-tropicale</t>
  </si>
  <si>
    <t>Frutteti - frutta a guscio</t>
  </si>
  <si>
    <t>Oliveti - per olive da tavola</t>
  </si>
  <si>
    <t>Oliveti - per olive da olio (olio)</t>
  </si>
  <si>
    <t>Vigneti - per uva da vino di qualità (vino)</t>
  </si>
  <si>
    <t>Vigneti - per uva da vino comune (vino)</t>
  </si>
  <si>
    <t>Vigneti - per uva da tavola</t>
  </si>
  <si>
    <t>Uva passa</t>
  </si>
  <si>
    <t>Vivai</t>
  </si>
  <si>
    <t>Colture permanenti in serra (Frutteti - di or.temp.)</t>
  </si>
  <si>
    <t>Funghi coltivati sotto copertura (100 mq) - 7,2 raccolti</t>
  </si>
  <si>
    <t>EUR_per_100_m2</t>
  </si>
  <si>
    <t>Equini</t>
  </si>
  <si>
    <t>EUR_per_capo</t>
  </si>
  <si>
    <t>Bovini maschi e femmine meno di 1 anno</t>
  </si>
  <si>
    <t>Bovini maschii d 2 anni e più</t>
  </si>
  <si>
    <t>Vacche da latte</t>
  </si>
  <si>
    <t>Ovini - altri (arienti e agnelli)</t>
  </si>
  <si>
    <t>Caprini - altri</t>
  </si>
  <si>
    <t>Suini - lattonzoli &lt; 20 Kg</t>
  </si>
  <si>
    <t>Suini - scrofe da riproduzione &gt; 50 Kg</t>
  </si>
  <si>
    <t>Suini - altri (verri e suini da ingrasso &gt; 20 Kg)</t>
  </si>
  <si>
    <t>Polli da carne (broilers)</t>
  </si>
  <si>
    <t>EUR_per_100_capi</t>
  </si>
  <si>
    <t>Galline ovaiole</t>
  </si>
  <si>
    <t>Anatre e oche</t>
  </si>
  <si>
    <t>Conigli - fattrici</t>
  </si>
  <si>
    <t>EUR_per_alveare</t>
  </si>
  <si>
    <t>Altra colt. o allev. (allegare analisi della Prod Standard proposta)</t>
  </si>
  <si>
    <t>di aver costituito e aggiornato il fascicolo aziendale Agea, scheda di validazione n.</t>
  </si>
  <si>
    <t>cod</t>
  </si>
  <si>
    <t>ARTICOLAZIONE DEGLI INVESTIMENTI</t>
  </si>
  <si>
    <t>descrizione intervento</t>
  </si>
  <si>
    <t>rif voce di costo</t>
  </si>
  <si>
    <t>% contrib</t>
  </si>
  <si>
    <t>FA 4B 1</t>
  </si>
  <si>
    <t>miglioramento di serre e strutture fisse di analoga funzione con l’introduzione di controllo e regolazione dei fattori ambientali (umidità, temperatura, illuminazione), aperture insect-proof e altri impianti ed attrezzature atti a ridurre l’incidenza di insetti dannosi e malattie fungine/batteriche e di conseguenza ridurre l’impiego di fitofarmaci;</t>
  </si>
  <si>
    <t>FA 4B 2</t>
  </si>
  <si>
    <t>acquisto di macchine irroratrici a basso o ultra basso volume di erogazione in alternativa a irroratrici a volume normale/alto, che consentano rispetto a queste ultime, una riduzione dei volumi erogati di almeno il 50%;</t>
  </si>
  <si>
    <t>FA 4B 3</t>
  </si>
  <si>
    <t>acquisto di macchine per la disinfezione del terreno con mezzi fisici (calore);</t>
  </si>
  <si>
    <t>FA 4B 4</t>
  </si>
  <si>
    <t>realizzazione di impianti di coltivazione fuori suolo a ciclo chiuso in alternativa a impianti di coltivazione fuori suolo a ciclo aperto;</t>
  </si>
  <si>
    <t>FA 4B 5</t>
  </si>
  <si>
    <t>realizzazione di impianti e acquisto di attrezzature per il recupero delle acque piovane e per il riuso dell’acqua proveniente da impianti di depurazione aziendali e non aziendali;</t>
  </si>
  <si>
    <t>FA 4C 1</t>
  </si>
  <si>
    <t>realizzazione di impianti per il compostaggio dei sottoprodotti organici aziendali;</t>
  </si>
  <si>
    <t>FA 4C 2</t>
  </si>
  <si>
    <t>acquisto di bio trituratori e analoghe macchine per la triturazione al fine di rendere idonei alla  distribuzione sul terreno e/o al compostaggio di residui di potatura, residui delle coltivazioni, infestanti;</t>
  </si>
  <si>
    <t>FA 4C 3</t>
  </si>
  <si>
    <t>acquisto di macchine invasatrici con dosatore automatico per concimi granulari in alternativa a macchine invasatrici tradizionali.</t>
  </si>
  <si>
    <t>FA 4A, 4B, 4C a</t>
  </si>
  <si>
    <t>recupero di prati degradati mediante decespugliamento, eliminazione delle infestanti, ripristino di danni da fauna selvatica, trasemine e di quant’altro occorrente e correlato a tali operazioni; analogamente ad altri interventi per i quali è previsto il sostegno dalla misura M.4.1.1, il recupero dei prati degradati costituisce un investimento una tantum soggetto alle condizioni di stabilità delle operazioni e va considerato al netto di costi di mantenimento e/o di esercizio</t>
  </si>
  <si>
    <t>FA 4A, 4B, 4C b</t>
  </si>
  <si>
    <t>riepilogo costo intervento</t>
  </si>
  <si>
    <t>importo max spese tecniche</t>
  </si>
  <si>
    <t>totale investimenti</t>
  </si>
  <si>
    <t>totale spese generali e tecniche</t>
  </si>
  <si>
    <t>TOTALE INVESTIMENTI E SPESE TECNICHE</t>
  </si>
  <si>
    <t>TOTALE CONTRIBUTO RICHIESTO</t>
  </si>
  <si>
    <t>b.	acquisto di software specifico e/o di brevetti e licenze per la riduzione dei consumi idrici ed energetici, di fitofarmaci, di concimi, per la gestione di reflui, rifiuti ed emissioni</t>
  </si>
  <si>
    <t>Principi concernenti la fissazione dei criteri di selezione (PSR)</t>
  </si>
  <si>
    <t>Declinazione</t>
  </si>
  <si>
    <t>Imprese condotte, al momento di presentazione della domanda di aiuto, da agricoltori di età non superiore a 40 anni che si sono insediati da meno di 5 anni - conformemente alle prescrizioni di cui alla sottomisura 6.1 del presente periodo di programmazione o alla misura 112 del periodo di programmazione 2007-2013 - così come definiti all'articolo 2§1(n) del Reg. (UE) n° 1305/2013</t>
  </si>
  <si>
    <t>domanda iniziale</t>
  </si>
  <si>
    <t>domanda di variante</t>
  </si>
  <si>
    <t>FINALITA' :</t>
  </si>
  <si>
    <t xml:space="preserve">LOCALIZZAZIONE TRASFORMAZIONE E COMMERCIALIZZAZIONE: </t>
  </si>
  <si>
    <t>…. indicare in che parte dell'azienda vengono svolte le attività e se in coerenza coi requisiti del bando</t>
  </si>
  <si>
    <t>ACCORDI DI FILIERA:</t>
  </si>
  <si>
    <t>… evidenziare la sussistenza di tali accordi fornendo specifici riferimenti</t>
  </si>
  <si>
    <t xml:space="preserve">… specificare l'articolazione degli interventi previsti e come questi si integrino tra di loro </t>
  </si>
  <si>
    <t>… specificare quali siano gli interventi previsti e come questi siano giustificati in base alle previsioni del bando della misura 4.1, anche tenuto conto della qualità tecnica dell'intervento e dell'approvvigionamento di materie prime</t>
  </si>
  <si>
    <t xml:space="preserve">SPECIFICA PER INTERVENTI DI MIGLIORAMENTO SERRE E STRUTTURE FISSE PER IL CONTROLLO E LA REGOLAZIONE DEI FATTORI AMBIENTALI: </t>
  </si>
  <si>
    <t xml:space="preserve">SPECIFICA RELATIVA ALLE SPESE TECNICHE: </t>
  </si>
  <si>
    <t>… specificare l'articolazione delle spese tecniche, ovvero quali % si applicano ai diversi interventi/sottointerventi e per quali motivi; nel caso si applichino le maggiorazioni per interventi in area Natura 2000 evidenziare quali interventi onerosi sono necessari per conformarsi a quanto previsto dalle misure di conservazione e alla normativa in materia</t>
  </si>
  <si>
    <t>… specificare quali sono gli interventi di valenza ambientale inseriti in domanda, specificando quali sono le spese computate e come si raggiungeranno gli obiettivi di miglioramento ambientale richiesti dal bando (fornendo una quantificazione degli effetti ante e post intervento , ad esempio in % di risparmio idrico, etc)</t>
  </si>
  <si>
    <t>PREVENTIVI</t>
  </si>
  <si>
    <t>NB: nel caso la procedura restituisca un esito negativo devono essere modificati i dati inseriti o allegati i documenti previsti ALTRIMENTI LA DOMANDA DIVENTE INAMMISSIBILE</t>
  </si>
  <si>
    <t>zone con vincoli naturali</t>
  </si>
  <si>
    <t>spese tecniche richieste</t>
  </si>
  <si>
    <t xml:space="preserve">contributo </t>
  </si>
  <si>
    <t>costo richiesto</t>
  </si>
  <si>
    <t xml:space="preserve">contributo supplem per vincoli naturali </t>
  </si>
  <si>
    <t>valore POST investimento</t>
  </si>
  <si>
    <r>
      <t xml:space="preserve">SITUAZIONE FINALE                       </t>
    </r>
    <r>
      <rPr>
        <b/>
        <i/>
        <sz val="18"/>
        <color indexed="9"/>
        <rFont val="Arial"/>
        <family val="2"/>
      </rPr>
      <t>(impegni da progetto)</t>
    </r>
  </si>
  <si>
    <r>
      <t xml:space="preserve">SITUAZIONE </t>
    </r>
    <r>
      <rPr>
        <b/>
        <i/>
        <sz val="24"/>
        <color indexed="9"/>
        <rFont val="Arial"/>
        <family val="2"/>
      </rPr>
      <t>INIZIALE</t>
    </r>
    <r>
      <rPr>
        <b/>
        <i/>
        <sz val="24"/>
        <color indexed="9"/>
        <rFont val="Arial"/>
        <family val="2"/>
      </rPr>
      <t xml:space="preserve">                                                                                             </t>
    </r>
    <r>
      <rPr>
        <b/>
        <i/>
        <sz val="18"/>
        <color indexed="9"/>
        <rFont val="Arial"/>
        <family val="2"/>
      </rPr>
      <t>(da fascicolo aziendale)</t>
    </r>
  </si>
  <si>
    <t>Valore (€) nota c)</t>
  </si>
  <si>
    <t>Ruolo:</t>
  </si>
  <si>
    <t>+10% imprese condotte da giovani agricoltori</t>
  </si>
  <si>
    <t>Le maggiorazioni di contributo sono applicate per i seguenti requisiti:</t>
  </si>
  <si>
    <t>Punteggio proposto</t>
  </si>
  <si>
    <t>PS Inea</t>
  </si>
  <si>
    <t>PS INEA</t>
  </si>
  <si>
    <t>TOTALE PS POST</t>
  </si>
  <si>
    <t>incremento PS</t>
  </si>
  <si>
    <t>TOTALE PS</t>
  </si>
  <si>
    <t>interv trasf e vendita</t>
  </si>
  <si>
    <r>
      <t xml:space="preserve">L’attuazione di interventi previsti dalla sottomisura </t>
    </r>
    <r>
      <rPr>
        <b/>
        <sz val="14"/>
        <rFont val="Arial"/>
        <family val="2"/>
      </rPr>
      <t>4.1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 xml:space="preserve">“Supporto agli investimenti nelle aziende agricole” </t>
    </r>
    <r>
      <rPr>
        <sz val="14"/>
        <rFont val="Arial"/>
        <family val="2"/>
      </rPr>
      <t>presuppone tra l’altro un’analisi dell’azienda in modo tale che:</t>
    </r>
  </si>
  <si>
    <t>campi dove inserire i dati richiesti, pertanto compilabili liberamente; ATTENZIONE: alcuni campi obbligatori non compilati bloccano la prosecuzione dell'inserimento</t>
  </si>
  <si>
    <t>campi nei quali è presente una formula automatica che determina il risultato, non modificabile</t>
  </si>
  <si>
    <t>TOT SUPERFICIE SAU/num POST</t>
  </si>
  <si>
    <t>TOT SUPERFICIE SAU/num ANTE</t>
  </si>
  <si>
    <r>
      <t xml:space="preserve">Riportare in tabella anche gli immobili nei quali è previsto che avvengano le </t>
    </r>
    <r>
      <rPr>
        <b/>
        <u/>
        <sz val="14"/>
        <rFont val="Arial"/>
        <family val="2"/>
      </rPr>
      <t>operazioni di trasformazione e commercializzazione</t>
    </r>
    <r>
      <rPr>
        <b/>
        <sz val="14"/>
        <rFont val="Arial"/>
        <family val="2"/>
      </rPr>
      <t xml:space="preserve"> che si intendono finanziare per valutare dove tali operazioni avvengano in ambito aziendale.</t>
    </r>
  </si>
  <si>
    <r>
      <t xml:space="preserve">L’attività di </t>
    </r>
    <r>
      <rPr>
        <b/>
        <u/>
        <sz val="14"/>
        <color indexed="10"/>
        <rFont val="Arial"/>
        <family val="2"/>
      </rPr>
      <t>trasformazione e/o commercializzazione</t>
    </r>
    <r>
      <rPr>
        <b/>
        <sz val="14"/>
        <rFont val="Arial"/>
        <family val="2"/>
      </rPr>
      <t xml:space="preserve"> che si intende finanziare deve avvenire</t>
    </r>
    <r>
      <rPr>
        <b/>
        <sz val="14"/>
        <color indexed="10"/>
        <rFont val="Arial"/>
        <family val="2"/>
      </rPr>
      <t xml:space="preserve"> </t>
    </r>
    <r>
      <rPr>
        <b/>
        <u/>
        <sz val="14"/>
        <color indexed="10"/>
        <rFont val="Arial"/>
        <family val="2"/>
      </rPr>
      <t>all’interno dell’azienda agricola</t>
    </r>
    <r>
      <rPr>
        <b/>
        <sz val="14"/>
        <rFont val="Arial"/>
        <family val="2"/>
      </rPr>
      <t xml:space="preserve"> (con l’esclusione esplicita, tra l’altro, di punti vendita esterni al perimetro aziendale, situati in centri urbani e in zone a destinazione urbanistica commerciale).</t>
    </r>
  </si>
  <si>
    <r>
      <t xml:space="preserve">Per il </t>
    </r>
    <r>
      <rPr>
        <b/>
        <u/>
        <sz val="14"/>
        <color indexed="10"/>
        <rFont val="Arial"/>
        <family val="2"/>
      </rPr>
      <t>settore vitivinicolo</t>
    </r>
    <r>
      <rPr>
        <b/>
        <sz val="14"/>
        <rFont val="Arial"/>
        <family val="2"/>
      </rPr>
      <t xml:space="preserve"> sono ammissibili esclusivamente investimenti connessi alla produzione e trasformazione di prodotti a Denominazione di Origine e Indicazione Geografica (specificare nell'ultima colonna e nella relazione allegata).</t>
    </r>
  </si>
  <si>
    <r>
      <t>Per il</t>
    </r>
    <r>
      <rPr>
        <b/>
        <sz val="14"/>
        <color indexed="10"/>
        <rFont val="Arial"/>
        <family val="2"/>
      </rPr>
      <t xml:space="preserve"> </t>
    </r>
    <r>
      <rPr>
        <b/>
        <u/>
        <sz val="14"/>
        <color indexed="10"/>
        <rFont val="Arial"/>
        <family val="2"/>
      </rPr>
      <t>settore zootecnico</t>
    </r>
    <r>
      <rPr>
        <b/>
        <sz val="14"/>
        <color indexed="10"/>
        <rFont val="Arial"/>
        <family val="2"/>
      </rPr>
      <t xml:space="preserve"> </t>
    </r>
    <r>
      <rPr>
        <b/>
        <sz val="14"/>
        <rFont val="Arial"/>
        <family val="2"/>
      </rPr>
      <t>gli investimenti connessi alla produzione del latte sono ammissibili esclusivamente se connessi alla vendita diretta (da produttore a consumatore finale) del latte, alla trasformazione del latte in azienda o al conferimento in mercati locali attraverso accordi di filiera (specificare nell'ultima colonna e nella relazione allegata).</t>
    </r>
  </si>
  <si>
    <t>in alternativa l'azienda propone di dimostrare la sostenibilità finanziaria ed economica dell'investimento attraverso la presentazione di documentazione reale e verificabile (Dichiarazione IVA, Bilanci aziendali, Bilancio con modello ISMEA, etc) e relativo bilancio di maggior dettaglio in allegato al PAS.</t>
  </si>
  <si>
    <t xml:space="preserve">   INTERVENTI E VARIAZIONI SU FABBRICATI E MEZZI DI PRODUZIONE</t>
  </si>
  <si>
    <t>Macchine ed attrezzature (solo quelli già presenti in azienda se simili o comparabili a quelli oggetto di acquisto, per verificare la sostituzione)</t>
  </si>
  <si>
    <t>VALUTAZIONE DELLE PRESTAZIONI E SOSTENIBILITA' GLOBALE DELL'AZIENDA - CRITERI DI AMMISSIBILITA'</t>
  </si>
  <si>
    <t>risultato PS aziendale POST:</t>
  </si>
  <si>
    <r>
      <t xml:space="preserve">SITUAZIONE FINALE                                                                                                                             </t>
    </r>
    <r>
      <rPr>
        <b/>
        <sz val="12"/>
        <color indexed="9"/>
        <rFont val="Arial"/>
        <family val="2"/>
      </rPr>
      <t xml:space="preserve"> organizzazione aziendale (colture e allevamenti) dopo la realizzazione del progetto </t>
    </r>
  </si>
  <si>
    <t>a</t>
  </si>
  <si>
    <t>di non essere</t>
  </si>
  <si>
    <t>sup Ha</t>
  </si>
  <si>
    <t>animali n</t>
  </si>
  <si>
    <t>c</t>
  </si>
  <si>
    <t>introduzione</t>
  </si>
  <si>
    <t>comune</t>
  </si>
  <si>
    <t>pr</t>
  </si>
  <si>
    <t>popol</t>
  </si>
  <si>
    <t>kmq</t>
  </si>
  <si>
    <t>Arenzano</t>
  </si>
  <si>
    <t>Genova</t>
  </si>
  <si>
    <t>11 584</t>
  </si>
  <si>
    <t>Avegno</t>
  </si>
  <si>
    <t>Bargagli</t>
  </si>
  <si>
    <t>Bogliasco</t>
  </si>
  <si>
    <t>Borzonasca</t>
  </si>
  <si>
    <t>2 124</t>
  </si>
  <si>
    <t>Busalla</t>
  </si>
  <si>
    <t>5 741</t>
  </si>
  <si>
    <t>Camogli</t>
  </si>
  <si>
    <t>5 481</t>
  </si>
  <si>
    <t>Campo Ligure</t>
  </si>
  <si>
    <t>3 045</t>
  </si>
  <si>
    <t>Campomorone</t>
  </si>
  <si>
    <t>7 306</t>
  </si>
  <si>
    <t>Carasco</t>
  </si>
  <si>
    <t>3 649</t>
  </si>
  <si>
    <t>Casarza Ligure</t>
  </si>
  <si>
    <t>6 708</t>
  </si>
  <si>
    <t>Casella</t>
  </si>
  <si>
    <t>3 232</t>
  </si>
  <si>
    <t>Castiglione Chiavarese</t>
  </si>
  <si>
    <t>1 642</t>
  </si>
  <si>
    <t>Ceranesi</t>
  </si>
  <si>
    <t>4 006</t>
  </si>
  <si>
    <t>Chiavari</t>
  </si>
  <si>
    <t>27 338</t>
  </si>
  <si>
    <t>Cicagna</t>
  </si>
  <si>
    <t>2 566</t>
  </si>
  <si>
    <t>Cogoleto</t>
  </si>
  <si>
    <t>9 145</t>
  </si>
  <si>
    <t>Cogorno</t>
  </si>
  <si>
    <t>5 641</t>
  </si>
  <si>
    <t>Coreglia Ligure</t>
  </si>
  <si>
    <t>Crocefieschi</t>
  </si>
  <si>
    <t>Davagna</t>
  </si>
  <si>
    <t>1 927</t>
  </si>
  <si>
    <t>Fascia</t>
  </si>
  <si>
    <t>Favale di Malvaro</t>
  </si>
  <si>
    <t>Fontanigorda</t>
  </si>
  <si>
    <t>586 180</t>
  </si>
  <si>
    <t>Gorreto</t>
  </si>
  <si>
    <t>Isola del Cantone</t>
  </si>
  <si>
    <t>1 535</t>
  </si>
  <si>
    <t>Lavagna</t>
  </si>
  <si>
    <t>12 579</t>
  </si>
  <si>
    <t>Leivi</t>
  </si>
  <si>
    <t>2 349</t>
  </si>
  <si>
    <t>Lorsica</t>
  </si>
  <si>
    <t>Lumarzo</t>
  </si>
  <si>
    <t>1 594</t>
  </si>
  <si>
    <t>Masone</t>
  </si>
  <si>
    <t>3 758</t>
  </si>
  <si>
    <t>Mele</t>
  </si>
  <si>
    <t>2 687</t>
  </si>
  <si>
    <t>Mezzanego</t>
  </si>
  <si>
    <t>1 624</t>
  </si>
  <si>
    <t>Mignanego</t>
  </si>
  <si>
    <t>3 756</t>
  </si>
  <si>
    <t>Moconesi</t>
  </si>
  <si>
    <t>2 695</t>
  </si>
  <si>
    <t>Moneglia</t>
  </si>
  <si>
    <t>2 890</t>
  </si>
  <si>
    <t>Montebruno</t>
  </si>
  <si>
    <t>Montoggio</t>
  </si>
  <si>
    <t>2 062</t>
  </si>
  <si>
    <t>Ne</t>
  </si>
  <si>
    <t>2 361</t>
  </si>
  <si>
    <t>Neirone</t>
  </si>
  <si>
    <t>Orero</t>
  </si>
  <si>
    <t>Pieve Ligure</t>
  </si>
  <si>
    <t>2 582</t>
  </si>
  <si>
    <t>Portofino</t>
  </si>
  <si>
    <t>Propata</t>
  </si>
  <si>
    <t>Rapallo</t>
  </si>
  <si>
    <t>29 226</t>
  </si>
  <si>
    <t>Recco</t>
  </si>
  <si>
    <t>10 106</t>
  </si>
  <si>
    <t>Rezzoaglio</t>
  </si>
  <si>
    <t>1 080</t>
  </si>
  <si>
    <t>Ronco Scrivia</t>
  </si>
  <si>
    <t>4 558</t>
  </si>
  <si>
    <t>Rondanina</t>
  </si>
  <si>
    <t>Rossiglione</t>
  </si>
  <si>
    <t>2 932</t>
  </si>
  <si>
    <t>Rovegno</t>
  </si>
  <si>
    <t>San Colombano Certenoli</t>
  </si>
  <si>
    <t>Santa Margherita Ligure</t>
  </si>
  <si>
    <t>9 709</t>
  </si>
  <si>
    <t>Santo Stefano d'Aveto</t>
  </si>
  <si>
    <t>1 217</t>
  </si>
  <si>
    <t>Sant'Olcese</t>
  </si>
  <si>
    <t>5 911</t>
  </si>
  <si>
    <t>Savignone</t>
  </si>
  <si>
    <t>3 226</t>
  </si>
  <si>
    <t>Serra Riccò</t>
  </si>
  <si>
    <t>7 931</t>
  </si>
  <si>
    <t>Sestri Levante</t>
  </si>
  <si>
    <t>18 172</t>
  </si>
  <si>
    <t>Sori</t>
  </si>
  <si>
    <t>4 404</t>
  </si>
  <si>
    <t>Tiglieto</t>
  </si>
  <si>
    <t>Torriglia</t>
  </si>
  <si>
    <t>2 392</t>
  </si>
  <si>
    <t>Tribogna</t>
  </si>
  <si>
    <t>Uscio</t>
  </si>
  <si>
    <t>2 275</t>
  </si>
  <si>
    <t>Valbrevenna</t>
  </si>
  <si>
    <t>Vobbia</t>
  </si>
  <si>
    <t>Zoagli</t>
  </si>
  <si>
    <t>2 516</t>
  </si>
  <si>
    <t>Airole</t>
  </si>
  <si>
    <t>Imperia</t>
  </si>
  <si>
    <t>Apricale</t>
  </si>
  <si>
    <t>Aquila d'Arroscia</t>
  </si>
  <si>
    <t>Armo</t>
  </si>
  <si>
    <t>Aurigo</t>
  </si>
  <si>
    <t>Badalucco</t>
  </si>
  <si>
    <t>1 190</t>
  </si>
  <si>
    <t>Bajardo</t>
  </si>
  <si>
    <t>Bordighera</t>
  </si>
  <si>
    <t>10 416</t>
  </si>
  <si>
    <t>Borghetto d'Arroscia</t>
  </si>
  <si>
    <t>Borgomaro</t>
  </si>
  <si>
    <t>Camporosso</t>
  </si>
  <si>
    <t>5 419</t>
  </si>
  <si>
    <t>Caravonica</t>
  </si>
  <si>
    <t>Castel Vittorio</t>
  </si>
  <si>
    <t>Castellaro</t>
  </si>
  <si>
    <t>1 233</t>
  </si>
  <si>
    <t>Ceriana</t>
  </si>
  <si>
    <t>1 253</t>
  </si>
  <si>
    <t>Cervo</t>
  </si>
  <si>
    <t>1 128</t>
  </si>
  <si>
    <t>Cesio</t>
  </si>
  <si>
    <t>Chiusanico</t>
  </si>
  <si>
    <t>Chiusavecchia</t>
  </si>
  <si>
    <t>Cipressa</t>
  </si>
  <si>
    <t>1 271</t>
  </si>
  <si>
    <t>Civezza</t>
  </si>
  <si>
    <t>Cosio di Arroscia</t>
  </si>
  <si>
    <t>Costarainera</t>
  </si>
  <si>
    <t>Diano Arentino</t>
  </si>
  <si>
    <t>Diano Castello</t>
  </si>
  <si>
    <t>2 257</t>
  </si>
  <si>
    <t>Diano Marina</t>
  </si>
  <si>
    <t>6 004</t>
  </si>
  <si>
    <t>Diano San Pietro</t>
  </si>
  <si>
    <t>1 101</t>
  </si>
  <si>
    <t>Dolceacqua</t>
  </si>
  <si>
    <t>1 990</t>
  </si>
  <si>
    <t>Dolcedo</t>
  </si>
  <si>
    <t>1 451</t>
  </si>
  <si>
    <t>42 322</t>
  </si>
  <si>
    <t>Isolabona</t>
  </si>
  <si>
    <t>Lucinasco</t>
  </si>
  <si>
    <t>Mendatica</t>
  </si>
  <si>
    <t>Molini di Triora</t>
  </si>
  <si>
    <t>Montalto Carpasio</t>
  </si>
  <si>
    <t>Montegrosso Pian Latte</t>
  </si>
  <si>
    <t>Olivetta San Michele</t>
  </si>
  <si>
    <t>Ospedaletti</t>
  </si>
  <si>
    <t>3 386</t>
  </si>
  <si>
    <t>Perinaldo</t>
  </si>
  <si>
    <t>Pietrabruna</t>
  </si>
  <si>
    <t>Pieve di Teco</t>
  </si>
  <si>
    <t>1 400</t>
  </si>
  <si>
    <t>Pigna</t>
  </si>
  <si>
    <t>Pompeiana</t>
  </si>
  <si>
    <t>Pontedassio</t>
  </si>
  <si>
    <t>2 356</t>
  </si>
  <si>
    <t>Pornassio</t>
  </si>
  <si>
    <t>Prelà</t>
  </si>
  <si>
    <t>Ranzo</t>
  </si>
  <si>
    <t>Rezzo</t>
  </si>
  <si>
    <t>Riva Ligure</t>
  </si>
  <si>
    <t>2 861</t>
  </si>
  <si>
    <t>Rocchetta Nervina</t>
  </si>
  <si>
    <t>San Bartolomeo al Mare</t>
  </si>
  <si>
    <t>3 127</t>
  </si>
  <si>
    <t>San Biagio della Cima</t>
  </si>
  <si>
    <t>1 278</t>
  </si>
  <si>
    <t>San Lorenzo al Mare</t>
  </si>
  <si>
    <t>1 373</t>
  </si>
  <si>
    <t>Sanremo</t>
  </si>
  <si>
    <t>54 137</t>
  </si>
  <si>
    <t>Santo Stefano al Mare</t>
  </si>
  <si>
    <t>2 239</t>
  </si>
  <si>
    <t>Seborga</t>
  </si>
  <si>
    <t>Soldano</t>
  </si>
  <si>
    <t>Taggia</t>
  </si>
  <si>
    <t>14 032</t>
  </si>
  <si>
    <t>Terzorio</t>
  </si>
  <si>
    <t>Triora</t>
  </si>
  <si>
    <t>Vallebona</t>
  </si>
  <si>
    <t>1 332</t>
  </si>
  <si>
    <t>Vallecrosia</t>
  </si>
  <si>
    <t>7 032</t>
  </si>
  <si>
    <t>Vasia</t>
  </si>
  <si>
    <t>Ventimiglia</t>
  </si>
  <si>
    <t>23 926</t>
  </si>
  <si>
    <t>Vessalico</t>
  </si>
  <si>
    <t>Villa Faraldi</t>
  </si>
  <si>
    <t>Ameglia</t>
  </si>
  <si>
    <t>La Spezia</t>
  </si>
  <si>
    <t>4 484</t>
  </si>
  <si>
    <t>Arcola</t>
  </si>
  <si>
    <t>10 316</t>
  </si>
  <si>
    <t>Beverino</t>
  </si>
  <si>
    <t>2 403</t>
  </si>
  <si>
    <t>Bolano</t>
  </si>
  <si>
    <t>7 759</t>
  </si>
  <si>
    <t>Bonassola</t>
  </si>
  <si>
    <t>Borghetto di Vara</t>
  </si>
  <si>
    <t>1 008</t>
  </si>
  <si>
    <t>Brugnato</t>
  </si>
  <si>
    <t>1 266</t>
  </si>
  <si>
    <t>Calice al Cornoviglio</t>
  </si>
  <si>
    <t>1 146</t>
  </si>
  <si>
    <t>Carro</t>
  </si>
  <si>
    <t>Carrodano</t>
  </si>
  <si>
    <t>Castelnuovo Magra</t>
  </si>
  <si>
    <t>8 269</t>
  </si>
  <si>
    <t>Deiva Marina</t>
  </si>
  <si>
    <t>1 438</t>
  </si>
  <si>
    <t>Follo</t>
  </si>
  <si>
    <t>6 337</t>
  </si>
  <si>
    <t>Framura</t>
  </si>
  <si>
    <t>92 659</t>
  </si>
  <si>
    <t>Lerici</t>
  </si>
  <si>
    <t>10 090</t>
  </si>
  <si>
    <t>Levanto</t>
  </si>
  <si>
    <t>5 509</t>
  </si>
  <si>
    <t>Luni</t>
  </si>
  <si>
    <t>8 405</t>
  </si>
  <si>
    <t>Maissana</t>
  </si>
  <si>
    <t>Monterosso al Mare</t>
  </si>
  <si>
    <t>1 481</t>
  </si>
  <si>
    <t>Pignone</t>
  </si>
  <si>
    <t>Porto Venere</t>
  </si>
  <si>
    <t>3 702</t>
  </si>
  <si>
    <t>Riccò del Golfo di Spezia</t>
  </si>
  <si>
    <t>3 537</t>
  </si>
  <si>
    <t>Riomaggiore</t>
  </si>
  <si>
    <t>1 669</t>
  </si>
  <si>
    <t>Rocchetta di Vara</t>
  </si>
  <si>
    <t>Santo Stefano di Magra</t>
  </si>
  <si>
    <t>8 790</t>
  </si>
  <si>
    <t>Sarzana</t>
  </si>
  <si>
    <t>21 829</t>
  </si>
  <si>
    <t>Sesta Godano</t>
  </si>
  <si>
    <t>1 452</t>
  </si>
  <si>
    <t>Varese Ligure</t>
  </si>
  <si>
    <t>2 103</t>
  </si>
  <si>
    <t>Vernazza</t>
  </si>
  <si>
    <t>Vezzano Ligure</t>
  </si>
  <si>
    <t>7 391</t>
  </si>
  <si>
    <t>Zignago</t>
  </si>
  <si>
    <t>Alassio</t>
  </si>
  <si>
    <t>Savona</t>
  </si>
  <si>
    <t>11 026</t>
  </si>
  <si>
    <t>Albenga</t>
  </si>
  <si>
    <t>23 576</t>
  </si>
  <si>
    <t>Albisola Superiore</t>
  </si>
  <si>
    <t>10 407</t>
  </si>
  <si>
    <t>Albissola Marina</t>
  </si>
  <si>
    <t>5 564</t>
  </si>
  <si>
    <t>Altare</t>
  </si>
  <si>
    <t>2 127</t>
  </si>
  <si>
    <t>Andora</t>
  </si>
  <si>
    <t>7 470</t>
  </si>
  <si>
    <t>Arnasco</t>
  </si>
  <si>
    <t>Balestrino</t>
  </si>
  <si>
    <t>Bardineto</t>
  </si>
  <si>
    <t>Bergeggi</t>
  </si>
  <si>
    <t>1 126</t>
  </si>
  <si>
    <t>Boissano</t>
  </si>
  <si>
    <t>2 437</t>
  </si>
  <si>
    <t>Borghetto Santo Spirito</t>
  </si>
  <si>
    <t>5 154</t>
  </si>
  <si>
    <t>Borgio Verezzi</t>
  </si>
  <si>
    <t>2 327</t>
  </si>
  <si>
    <t>Bormida</t>
  </si>
  <si>
    <t>Cairo Montenotte</t>
  </si>
  <si>
    <t>13 237</t>
  </si>
  <si>
    <t>Calice Ligure</t>
  </si>
  <si>
    <t>1 683</t>
  </si>
  <si>
    <t>Calizzano</t>
  </si>
  <si>
    <t>1 550</t>
  </si>
  <si>
    <t>Carcare</t>
  </si>
  <si>
    <t>5 605</t>
  </si>
  <si>
    <t>Casanova Lerrone</t>
  </si>
  <si>
    <t>Castelbianco</t>
  </si>
  <si>
    <t>Castelvecchio di Rocca Barbena</t>
  </si>
  <si>
    <t>Celle Ligure</t>
  </si>
  <si>
    <t>5 353</t>
  </si>
  <si>
    <t>Cengio</t>
  </si>
  <si>
    <t>3 678</t>
  </si>
  <si>
    <t>Ceriale</t>
  </si>
  <si>
    <t>5 815</t>
  </si>
  <si>
    <t>Cisano sul Neva</t>
  </si>
  <si>
    <t>1 964</t>
  </si>
  <si>
    <t>Cosseria</t>
  </si>
  <si>
    <t>Dego</t>
  </si>
  <si>
    <t>2 003</t>
  </si>
  <si>
    <t>Erli</t>
  </si>
  <si>
    <t>Finale Ligure</t>
  </si>
  <si>
    <t>11 724</t>
  </si>
  <si>
    <t>Garlenda</t>
  </si>
  <si>
    <t>1 214</t>
  </si>
  <si>
    <t>Giustenice</t>
  </si>
  <si>
    <t>Giusvalla</t>
  </si>
  <si>
    <t>Laigueglia</t>
  </si>
  <si>
    <t>1 800</t>
  </si>
  <si>
    <t>Loano</t>
  </si>
  <si>
    <t>11 563</t>
  </si>
  <si>
    <t>Magliolo</t>
  </si>
  <si>
    <t>Mallare</t>
  </si>
  <si>
    <t>1 200</t>
  </si>
  <si>
    <t>Massimino</t>
  </si>
  <si>
    <t>Millesimo</t>
  </si>
  <si>
    <t>3 426</t>
  </si>
  <si>
    <t>Mioglia</t>
  </si>
  <si>
    <t>Murialdo</t>
  </si>
  <si>
    <t>Nasino</t>
  </si>
  <si>
    <t>Noli</t>
  </si>
  <si>
    <t>2 801</t>
  </si>
  <si>
    <t>Onzo</t>
  </si>
  <si>
    <t>Orco Feglino</t>
  </si>
  <si>
    <t>Ortovero</t>
  </si>
  <si>
    <t>1 583</t>
  </si>
  <si>
    <t>Osiglia</t>
  </si>
  <si>
    <t>Pallare</t>
  </si>
  <si>
    <t>Piana Crixia</t>
  </si>
  <si>
    <t>Pietra Ligure</t>
  </si>
  <si>
    <t>8 880</t>
  </si>
  <si>
    <t>Plodio</t>
  </si>
  <si>
    <t>Pontinvrea</t>
  </si>
  <si>
    <t>Quiliano</t>
  </si>
  <si>
    <t>7 336</t>
  </si>
  <si>
    <t>Rialto</t>
  </si>
  <si>
    <t>Roccavignale</t>
  </si>
  <si>
    <t>Sassello</t>
  </si>
  <si>
    <t>1 882</t>
  </si>
  <si>
    <t>60 661</t>
  </si>
  <si>
    <t>Spotorno</t>
  </si>
  <si>
    <t>3 886</t>
  </si>
  <si>
    <t>Stella</t>
  </si>
  <si>
    <t>3 066</t>
  </si>
  <si>
    <t>Stellanello</t>
  </si>
  <si>
    <t>Testico</t>
  </si>
  <si>
    <t>Toirano</t>
  </si>
  <si>
    <t>2 669</t>
  </si>
  <si>
    <t>Tovo San Giacomo</t>
  </si>
  <si>
    <t>2 489</t>
  </si>
  <si>
    <t>Urbe</t>
  </si>
  <si>
    <t>Vado Ligure</t>
  </si>
  <si>
    <t>8 232</t>
  </si>
  <si>
    <t>Varazze</t>
  </si>
  <si>
    <t>13 461</t>
  </si>
  <si>
    <t>Vendone</t>
  </si>
  <si>
    <t>Vezzi Portio</t>
  </si>
  <si>
    <t>Villanova d'Albenga</t>
  </si>
  <si>
    <t>2 522</t>
  </si>
  <si>
    <t>Zuccarello</t>
  </si>
  <si>
    <t xml:space="preserve">Sostenibilità finanziaria ed economica degli investimenti </t>
  </si>
  <si>
    <t>1.4</t>
  </si>
  <si>
    <t>Sede legale</t>
  </si>
  <si>
    <t>1.5    Telefono:</t>
  </si>
  <si>
    <t>via / loc</t>
  </si>
  <si>
    <t>sede oper</t>
  </si>
  <si>
    <t>Investimenti destinati alla riduzione dell'impatto ambientale in termini di riduzione nell’utilizzo delle risorse energetiche e idriche, in termini di riduzione di emissioni nocive per l’ambiente o in termini di riduzione del rischio di dissesto idrogeologico</t>
  </si>
  <si>
    <t>Qualificazione degli investimenti di valenza ambientale a progetto
(ai fini dei Criteri di Selezione)</t>
  </si>
  <si>
    <t>Importi</t>
  </si>
  <si>
    <t>Voce di spesa</t>
  </si>
  <si>
    <t>Investimenti favorevoli per l’ambiente</t>
  </si>
  <si>
    <t>Effetto ambientale connesso</t>
  </si>
  <si>
    <t>Importo della spesa connessa</t>
  </si>
  <si>
    <t>Serre con sistemi di controllo dell’umidità e della temperatura. Installazione di coibentazione o schermatura interna o esterna delle serre con funzione di regolazione della temperatura</t>
  </si>
  <si>
    <t>Riduzione dell’impiego di fitofarmaci</t>
  </si>
  <si>
    <t>Riduzione dell’inquinamento delle falde</t>
  </si>
  <si>
    <t>Tutta questa categoria di investimenti ha effetti positivi per l’ambiente dato che persegue esplicitamente l’obiettivo di ridurre l’inquinamento.</t>
  </si>
  <si>
    <t>Macchine che riducono il consumo di acqua, concimi, fitofarmaci (invasatrici con dosatore automatico per concimi granulari, atomizzatori a basso volume).</t>
  </si>
  <si>
    <t xml:space="preserve">Riduzione del consumo di concimi, fitofarmaci ed acqua </t>
  </si>
  <si>
    <t>Macchine con certificazione ecologica riconosciuta a livello europeo (Ecolabel, EMAS, ISO/UNI)</t>
  </si>
  <si>
    <t>Macchine ed attrezzature di impiego agronomico elettriche (con batteria ricaricabile)</t>
  </si>
  <si>
    <t>Riduzione delle emissioni</t>
  </si>
  <si>
    <t>Risparmio energetico</t>
  </si>
  <si>
    <t>Investimenti finalizzati alla produzione di energia elettrica o termica da destinarsi esclusivamente all’utilizzo aziendale, attraverso lo sfruttamento di fonti energetiche rinnovabili (solare) e/o di biomasse solo derivanti da sottoprodotti e/o residui, di origine prevalentemente aziendale, derivanti dalla lavorazione di prodotti agricoli e forestali.</t>
  </si>
  <si>
    <t>Tutta questa categoria di investimenti ha effetti positivi per l’ambiente dato che persegue esplicitamente l’obiettivo di ridurre l’impiego di energia fossile.</t>
  </si>
  <si>
    <t>Acquisto di sw specifico e/o di brevetti e licenze per la riduzione dei consumi idrici ed energetici, dei fitofarmaci, dei concimi, per la gestione dei rifiuti</t>
  </si>
  <si>
    <t>Riduzione del consumo di combustibili fossili ed energia</t>
  </si>
  <si>
    <t>Spese generali e tecniche.</t>
  </si>
  <si>
    <t>Aumento delle dimensioni aziendali, in termini di Produzione Standard e a investimenti ultimati, pari almeno al 10% rispetto alle dimensioni aziendali possedute al momento della domanda di sostegno</t>
  </si>
  <si>
    <t>0,50 punti per ogni punto % di aumento delle dimensioni aziendali, in termini di produzione standard, oltre il 10%, a partire da 2 punti</t>
  </si>
  <si>
    <t xml:space="preserve">Per le serre ammissibile la sostituzione di impianti di illuminazione tradizionale con impianti a LED (durata minima quinquennale) </t>
  </si>
  <si>
    <t>Acquisto di macchinari e impianti per la protezione dell’ambiente dai sottoprodotti dei cicli produttivi aziendali quali: reflui, rifiuti, emissioni;</t>
  </si>
  <si>
    <t xml:space="preserve">Impianti per la purificazione dell’acqua da sostanze chimiche </t>
  </si>
  <si>
    <t>Impianto di colture poliennali (limitatamente a nuove specie varietali) finalizzate al miglioramento fondiario quali frutteti, oliveti, vigneti o colture arboree o arbustive con un ciclo colturale di almeno cinque anni</t>
  </si>
  <si>
    <t xml:space="preserve">Realizzazione di impianti idrici e irrigui, termici, elettrici a servizio delle colture e degli allevamenti o delle attività complementari aziendali </t>
  </si>
  <si>
    <t xml:space="preserve">L’investimento consiste nella realizzazione di una stazione mobile (biobed)/area di depurazione per il recupero delle acque di lavaggio </t>
  </si>
  <si>
    <t xml:space="preserve">Acquisto di macchine e di attrezzature (compresi elaboratori elettronici) impiegate nella produzione agricola, zootecnica o nelle attività complementari </t>
  </si>
  <si>
    <t>Macchine ed attrezzature a batteria o elettriche</t>
  </si>
  <si>
    <t>Beni strumentali il cui funzionamento è controllato da sistemi computerizzati o gestito tramite sensori</t>
  </si>
  <si>
    <t>Pannelli solari traslucidi solo su serre</t>
  </si>
  <si>
    <t>Produzione di biogas da sottoprodotti di origine aziendale</t>
  </si>
  <si>
    <t>Investimenti immateriali connessi agli investimenti di cui ai punti precedenti quali: acquisto di software; acquisto di brevetti e licenze.</t>
  </si>
  <si>
    <t>Gestione tecnologica degli investimenti di cui sopra</t>
  </si>
  <si>
    <t>Ristrutturazione di fabbricati, direttamente funzionali alla produzione agricola, alla trasformazione e vendita dei prodotti aziendali (ammissibile unicamente se necessaria e funzionale alla realizzazione degli interventi di cui ai successivi punti 3, 4, 5, 6.)</t>
  </si>
  <si>
    <t>Ristrutturazione di un fabbricato necessaria all’avvio di una coltura idroponica o aeroponica</t>
  </si>
  <si>
    <t>Impianti il cui funzionamento è controllato da sistemi computerizzati o gestito tramite sensori</t>
  </si>
  <si>
    <t>Altri investimenti necessari per la meccanizzazione/automazione delle varie fasi dei processi aziendali</t>
  </si>
  <si>
    <t>Imprese con una dimensione aziendale, ad investimenti ultimati, compresa tra i 25.000 ed i 100.000 Euro in termini di Produzione Standard</t>
  </si>
  <si>
    <t>- 0,1 punti per ogni punto % di incidenza dell’intervento specifico sul totale dell’operazione.
- Altri investimenti relativi a prodotti di qualità = fino a 2 punti (0,04 punti per ogni punto %)</t>
  </si>
  <si>
    <t>0,5 punti per ogni punto % di incidenza dell’investimento ambientale sul totale dell’operazione</t>
  </si>
  <si>
    <t>max</t>
  </si>
  <si>
    <t>Imprese che, a investimenti ultimati, hanno una dimensione economica di PS compresa:
• tra i 25.000 ed i 50.000 Euro = 5 punti;
• tra i 50.001 ed i 100.000 Euro Standard = 3 punti</t>
  </si>
  <si>
    <t>Investimenti destinati a ridurre l’impatto
agricolo nelle ZVN.</t>
  </si>
  <si>
    <t>0,1 punti per ogni punto % di
incidenza dell’intervento specifico
sul totale dell’operazione.</t>
  </si>
  <si>
    <t>a) Per il settore floricolo, limitatamente al fiore reciso:
• investimenti di riconversione verso prodotti diversi dal fiore reciso;</t>
  </si>
  <si>
    <t>• investimenti innovativi anche in biotecnologie.</t>
  </si>
  <si>
    <t>b) Per settore vitivinicolo:
• investimenti connessi alla produzione e trasformazione di prodotti a Denominazione di Origine e Indicazione Geografica.</t>
  </si>
  <si>
    <t xml:space="preserve">c) Per il settore zootecnico, limitatamente alla produzione del latte:
• investimenti connessi alla vendita diretta (da produttore a consumatore finale) del latte, alla trasformazione del latte in azienda o al conferimento in mercati locali attraverso accordi di filiera locale </t>
  </si>
  <si>
    <t>specificare il settore</t>
  </si>
  <si>
    <t>1. Innovazione di prodotto e/o di processo.</t>
  </si>
  <si>
    <t>2. Incremento del valore aggiunto dei prodotti tramite trasformazione e/o commercializzazione aziendali.</t>
  </si>
  <si>
    <t>3. Tutela della biodiversità animale e vegetale</t>
  </si>
  <si>
    <t>4. Inserimento in progetti di cooperazione relativi a filiera corta e mercati locali.</t>
  </si>
  <si>
    <t>0,2 punti per ogni punto % di incidenza dell’intervento specifico sul totale dell’operazione</t>
  </si>
  <si>
    <t>Investimenti strutturali dei punti precedenti ma effettuati a computo metrico o da fornitura c/terzi</t>
  </si>
  <si>
    <t>ristrutturazione fabbricati funzionali -  investimenti strutturali</t>
  </si>
  <si>
    <t>ristrutturazione fabbricati funzionali -  acquisto beni mobili</t>
  </si>
  <si>
    <t>Impianto di colture poliennali - investimenti strutturali</t>
  </si>
  <si>
    <t>Impianto di colture poliennali - acquisto beni mobili</t>
  </si>
  <si>
    <t xml:space="preserve">Acquisto di macchinari e impianti per la protezione dell’ambiente </t>
  </si>
  <si>
    <t>Acquisto di macchine e di attrezzature -  investimenti strutturali</t>
  </si>
  <si>
    <t>Acquisto di macchine e di attrezzature -  acquisto beni mobili</t>
  </si>
  <si>
    <t>Investimenti immateriali</t>
  </si>
  <si>
    <t>invest PEI</t>
  </si>
  <si>
    <t>art 28 e 29 1305/13</t>
  </si>
  <si>
    <t xml:space="preserve">contributi supplem </t>
  </si>
  <si>
    <t>totale investimento</t>
  </si>
  <si>
    <t>diff</t>
  </si>
  <si>
    <t>zone con vincoli N2000</t>
  </si>
  <si>
    <t>Riduzione del consumo di combustibili fossili</t>
  </si>
  <si>
    <t>% di inc sul totale</t>
  </si>
  <si>
    <t>0,12 punti per ogni punto % di
incidenza dell’intervento specifico
sul totale dell’operazione</t>
  </si>
  <si>
    <t>CRITERI ORIZZONTALI - fino a 6 punti per il rispetto di almeno uno dei seguenti</t>
  </si>
  <si>
    <t>CRITERI SETTORIALI - fino a 2 punti</t>
  </si>
  <si>
    <r>
      <t xml:space="preserve">Investimenti destinati alla riduzione dell’impatto ambientale in termini di riduzione nell’utilizzo delle risorse energetiche e idriche, in termini di riduzione di emissioni nocive per l’ambiente o in termini di riduzione del rischio di dissesto idrogeologico </t>
    </r>
    <r>
      <rPr>
        <i/>
        <sz val="12"/>
        <color indexed="8"/>
        <rFont val="Arial"/>
        <family val="2"/>
      </rPr>
      <t>(</t>
    </r>
    <r>
      <rPr>
        <i/>
        <sz val="10"/>
        <color indexed="8"/>
        <rFont val="Arial"/>
        <family val="2"/>
      </rPr>
      <t>Gli investimenti destinati alla riduzione dell’impatto ambientale sono esclusivamente quelli indicati nella tabella presente nella pagina dedicata al bando su Agriligurianet.it</t>
    </r>
    <r>
      <rPr>
        <i/>
        <sz val="12"/>
        <color indexed="8"/>
        <rFont val="Arial"/>
        <family val="2"/>
      </rPr>
      <t>)</t>
    </r>
  </si>
  <si>
    <t>Miglioramento della qualità dell’acqua</t>
  </si>
  <si>
    <t>Riduzione del consumo di fitofarmaci</t>
  </si>
  <si>
    <t>%</t>
  </si>
  <si>
    <t>Impianto di colture poliennali con scarso ricorso a prodotti chimici e trattamenti (biologiche, biodinamiche, comunque con protocolli ufficiali e tracciabili) su terreni precedentemente interessati da colture con ciclo annuale e metodi convenzionali</t>
  </si>
  <si>
    <t>Fabbricati funzionali a depurazione, riciclaggio, compostaggio</t>
  </si>
  <si>
    <t>Sostituzione di irrigazione a pioggia o altro con impianti a distribuzione localizzata</t>
  </si>
  <si>
    <t>Impianti con controllo digitale dei consumi in funzione delle condizioni rilevate</t>
  </si>
  <si>
    <t>Realizzazione di sistemi di coltivazione fuori suolo a ciclo chiuso</t>
  </si>
  <si>
    <t>Realizzazione di bancali per la coltivazione fuori suolo di ranuncolo, anemone o altre colture che richiedono la sterilizzazione del substrato</t>
  </si>
  <si>
    <t>Riduzione della produzione di rifiuti</t>
  </si>
  <si>
    <t>Riduzione dei consumi idrici ed energetici</t>
  </si>
  <si>
    <t>Riduzione della produzione di rifiuti ed emissioni</t>
  </si>
  <si>
    <t>Risparmio energetico, anche in fase di costruzione della macchina</t>
  </si>
  <si>
    <t>Riduzione del consumo di concimi, fitofarmaci ed acqua</t>
  </si>
  <si>
    <t>totale</t>
  </si>
  <si>
    <t xml:space="preserve">Ristrutturazione di fabbricati, direttamente funzionali alla produzione agricola, alla trasformazione e vendita dei prodotti aziendali </t>
  </si>
  <si>
    <t xml:space="preserve">Realizzazione di impianti idrici e irrigui, termici, elettrici a servizio delle colture e degli allevamenti o delle attività complementari aziendali </t>
  </si>
  <si>
    <t>Acquisto di macchinari e impianti per la protezione dell’ambiente dai sottoprodotti dei cicli produttivi aziendali quali: reflui, rifiuti, emissioni</t>
  </si>
  <si>
    <t xml:space="preserve">Acquisto di macchine e di attrezzature (compresi elaboratori elettronici) impiegate nella produzione agricola, zootecnica o nelle attività complementari </t>
  </si>
  <si>
    <t>Investimenti finalizzati alla produzione di energia elettrica o termica da destinarsi esclusivamente all’utilizzo aziendale, attraverso lo sfruttamento di fonti energetiche rinnovabili (solare) e/o di biomasse solo derivanti da sottoprodotti e/o residui, di origine prevalentemente aziendale, derivanti dalla lavorazione di prodotti agricoli e forestali</t>
  </si>
  <si>
    <t>Investimenti immateriali connessi agli investimenti di cui ai punti precedenti quali: acquisto di software; acquisto di brevetti e licenze</t>
  </si>
  <si>
    <t>Serre o altri fabbric, ati riscaldati/raffreddati con energie rinnovabili o con controllo e regolazione dei fattori ambientali (umidità, temperatura, ecc.). Immobili ad alta efficienza energetica (classe A, B e, solo per gli edifici preesistenti, C)</t>
  </si>
  <si>
    <t>Invest. per prod. di energia elettrica o termica - acquisto b m</t>
  </si>
  <si>
    <t>Invest. per prod. di energia elettrica o termica - inv strutt</t>
  </si>
  <si>
    <t>realizzazione di impianti idrici e irrigui, termici, elettrici - inv str</t>
  </si>
  <si>
    <t>realizzazione di impianti idrici e irrigui, termici, elettrici - acqu</t>
  </si>
  <si>
    <t>Importo totale progetto</t>
  </si>
  <si>
    <t>totale spese per investimenti a valenza ambientale</t>
  </si>
  <si>
    <t>Accumulatore per pannelli solari</t>
  </si>
  <si>
    <r>
      <t xml:space="preserve">Importo dell'investimento previsto (comprese relative spese tecniche) </t>
    </r>
    <r>
      <rPr>
        <b/>
        <i/>
        <u/>
        <sz val="14"/>
        <rFont val="Arial"/>
        <family val="2"/>
      </rPr>
      <t>al netto del sostegno richiesto</t>
    </r>
  </si>
  <si>
    <t>SPECIFICA PER INTERVENTI SU IMPIANTI E ATTREZZATURE PER IMPIANTI IRRIGUI</t>
  </si>
  <si>
    <t>nato a</t>
  </si>
  <si>
    <t>il</t>
  </si>
  <si>
    <t>cell</t>
  </si>
  <si>
    <t>altro</t>
  </si>
  <si>
    <t>5.   INTERVENTI E VARIAZIONI SU FABBRICATI E MEZZI DI PRODUZIONE</t>
  </si>
  <si>
    <t>5.2  Macchine ed attrezzi (solo quelli oggetto di acquisto, se simili o comparabili a quelli già presenti in azienda, per verificare la sostituzione)</t>
  </si>
  <si>
    <t>6.   ARTICOLAZIONE DEGLI INVESTIMENTI</t>
  </si>
  <si>
    <t>7.   CRONOPROGRAMMA E LAVORI IN ECONOMIA</t>
  </si>
  <si>
    <t>8.   INTERVENTI DI VALENZA AMBIENTALE</t>
  </si>
  <si>
    <t>9.   QUANTIFICAZIONE DEL CONTRIBUTO TOTALE RICHIESTO</t>
  </si>
  <si>
    <t>10.   VALUTAZIONE DELLE PRESTAZIONI E SOSTENIBILITA' GLOBALE DELL'AZIENDA</t>
  </si>
  <si>
    <t>10.1  Sostenibilità finanziaria ed economica degli investimenti</t>
  </si>
  <si>
    <t>10.2  Incremento delle prestazioni aziendali in termini economici o ambientali</t>
  </si>
  <si>
    <t>11.   PUNTEGGIO IN BASE AI CRITERI DI SELEZIONE</t>
  </si>
  <si>
    <t xml:space="preserve"> NOTE</t>
  </si>
  <si>
    <t>NON RISULTA</t>
  </si>
  <si>
    <t>… indicare in questa sezione le zone soggette a vincoli naturali o altri vincoli specifici di cui all’art. 32 del regolamento (UE) n. 1305/2013 dove si effettuano gli investimenti, specifcando nel caso tra i diversi investimenti</t>
  </si>
  <si>
    <t>… indicare in questa sezione i dettagli su PEI</t>
  </si>
  <si>
    <t>… indicare in questa sezione i requisiti previsti</t>
  </si>
  <si>
    <t>Prati avvicendati (medica, sulla, trifoglio, lupinella, ecc.) A</t>
  </si>
  <si>
    <t>Prati avvicendati (medica, sulla, trifoglio, lupinella, ecc.) B</t>
  </si>
  <si>
    <t>VINO</t>
  </si>
  <si>
    <r>
      <t xml:space="preserve">Investimenti necessari per aderire a regimi di qualità certificata in base a norme europee, nazionali e regionali di cui alla misura 3.1 </t>
    </r>
    <r>
      <rPr>
        <i/>
        <sz val="10"/>
        <color indexed="8"/>
        <rFont val="Arial"/>
        <family val="2"/>
      </rPr>
      <t>(la necessità di tali investimenti deve essere comprovata da dichiarazione dell’organismo certificatore o prevista dalla normativa di settore da allegare al PAS)</t>
    </r>
  </si>
  <si>
    <t>indicare la natura giuridica del soggetto</t>
  </si>
  <si>
    <t>La presenta relazione tecnica viene sottoscritta dal richiedente/rappresentante legale e la stessa è in tutto e per tutto aderente al vero e conforme alle tabelle del PAS ed ai dati riportati sul Fascicolo Aziendale</t>
  </si>
  <si>
    <t>INVESTIMENTI DI VALENZA AMBIENTALE (valutazione finalizzata a definire il punteggio per i CRITERI DI SELEZIONE)</t>
  </si>
  <si>
    <r>
      <t xml:space="preserve">Rif. Investimento </t>
    </r>
    <r>
      <rPr>
        <sz val="12"/>
        <rFont val="Arial"/>
        <family val="2"/>
      </rPr>
      <t>(breve descrizione)</t>
    </r>
  </si>
  <si>
    <t>Non pertinente</t>
  </si>
  <si>
    <t>Descrizione degli investimenti - Quadro Economico Generale</t>
  </si>
  <si>
    <t>PROGRAMMA REGIONALE DI SVILUPPO RURALE 2014 - 2022</t>
  </si>
  <si>
    <t>Focus Area 2.a - Bando 2022 4.1.1 EURI - DGR n. 932/2022</t>
  </si>
  <si>
    <t>-  sia dimostrato che gli stessi sono in linea con le previsioni del bando della sottomisura 4.1.1 e più in generale del PSR 2014 2020;</t>
  </si>
  <si>
    <r>
      <t xml:space="preserve">Fabbricati (solo quelli </t>
    </r>
    <r>
      <rPr>
        <b/>
        <u/>
        <sz val="18"/>
        <rFont val="Arial"/>
        <family val="2"/>
      </rPr>
      <t>oggetto o sede</t>
    </r>
    <r>
      <rPr>
        <b/>
        <sz val="18"/>
        <rFont val="Arial"/>
        <family val="2"/>
      </rPr>
      <t xml:space="preserve"> di interventi o comunque interessati da modifiche d'uso e destinazione)</t>
    </r>
  </si>
  <si>
    <t>Il valore dell'immobile è da inserire esclusivamente nei casi nei quali sia richiesto dal bando: se intervento di sostituzione (recupero completo), se rilocalizzazione degli stabilimenti di produzione</t>
  </si>
  <si>
    <t>L'azienda intende effettuare parte delle lavorazioni con prestazione di lavoro volontario non retribuito, come evidenziato nella relazione allegata</t>
  </si>
  <si>
    <t>Il beneficiario DICHIARA che tutti i soggetti sopra indicati hanno posizione previdenziale attiva presso le sezioni agricole INPS</t>
  </si>
  <si>
    <t>strutturali</t>
  </si>
  <si>
    <t>macchine</t>
  </si>
  <si>
    <t>contributo</t>
  </si>
  <si>
    <t>costo</t>
  </si>
  <si>
    <t>residuo</t>
  </si>
  <si>
    <t>Totale rata reintegrazione MIS 4.1.1</t>
  </si>
  <si>
    <t>Rate di reintegrazione da altri investimenti PSR 2014 2022 presentati</t>
  </si>
  <si>
    <t>La rateizzazione deve avvenire con meccanismo analogo alle righe S1 ed S2 (opere fisse e macchine distinti) e va esplicitata sulla relazione allegata</t>
  </si>
  <si>
    <t>Giovani agricoltori che si sono insediati da meno di cinque anni = 15 punti</t>
  </si>
  <si>
    <t>- Imprese con terreni situati prevalentemente in aree rurali D = 10 punti                                                                                 - Imprese con terreni situati parzialmente (meno del 50% della superficie aziendale) in area D = 5 punti</t>
  </si>
  <si>
    <t>5.1  Fabbricati (solo quelli oggetto o sede di interventi o comunque interessati da modifiche d'uso e destinazione)</t>
  </si>
  <si>
    <t>… specificare le variazioni che si intendono apportare ed in particolare evidenziare che non si tratti di interventi di mera sostituzione ai sensi del bando della sottomisura 4.1.1 e del cap 8 del PSR, fornire con valutazioni tecniche che l'acquisto sia commisurato alle esigenze aziendali</t>
  </si>
  <si>
    <t>Si forniscono le seguenti indicazioni che meglio specificano quanto indicato nel PAS (seguendo la medesima numerazione) e quanto richiesto dal bando per la presentazione della domanda di sostegno per la sottomisura 4.1.1  presentata a nome:</t>
  </si>
  <si>
    <t>… specificare le valutazioni in merito agli interventi su fabbricati, richiamando ed allegando le relazioni e perizie tecniche necessarie per la valutazione del valore degli immobili e del costo di ristrutturazione e/o ricostruzione, ai sensi del bando della mis. 4.1.1. Specificare le implicazioni in caso di rilocalizzazione, dismissione, sostituzione degli immobili.</t>
  </si>
  <si>
    <t>… specificare quali siano gli interventi previsti e come questi siano giustificati in base alle previsioni del bando della misura 4.1.1, anche tenuto conto della qualità dell'acqua in termini quantitativi del bacino idrico nel quale l'impianto ricade</t>
  </si>
  <si>
    <t>come da Quadro Economico Generale</t>
  </si>
  <si>
    <t>come da tabella dei Criteri di selezione - Autovalutazione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</si>
</sst>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.00_ ;\-#,##0.00\ "/>
    <numFmt numFmtId="166" formatCode="&quot;€&quot;\ #,##0.00"/>
    <numFmt numFmtId="167" formatCode="0.0%"/>
    <numFmt numFmtId="168" formatCode="#,##0.00\ &quot;€&quot;"/>
    <numFmt numFmtId="169" formatCode="_-* #,##0_-;\-* #,##0_-;_-* &quot;-&quot;??_-;_-@_-"/>
    <numFmt numFmtId="170" formatCode="_-* #,##0.00\ _€_-;\-* #,##0.00\ _€_-;_-* &quot;-&quot;??\ _€_-;_-@_-"/>
    <numFmt numFmtId="171" formatCode="#,##0.00\ [$€-410];\-#,##0.00\ [$€-410]"/>
    <numFmt numFmtId="172" formatCode="_-* #,##0.00\ [$€-410]_-;\-* #,##0.00\ [$€-410]_-;_-* &quot;-&quot;??\ [$€-410]_-;_-@_-"/>
    <numFmt numFmtId="173" formatCode="0000\ 000\ 0000"/>
  </numFmts>
  <fonts count="96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40"/>
      <name val="Arial"/>
      <family val="2"/>
    </font>
    <font>
      <sz val="14"/>
      <color indexed="9"/>
      <name val="Arial"/>
      <family val="2"/>
    </font>
    <font>
      <b/>
      <sz val="14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u/>
      <sz val="18"/>
      <name val="Arial"/>
      <family val="2"/>
    </font>
    <font>
      <i/>
      <sz val="14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b/>
      <i/>
      <sz val="18"/>
      <name val="Arial"/>
      <family val="2"/>
    </font>
    <font>
      <sz val="13"/>
      <name val="Arial"/>
      <family val="2"/>
    </font>
    <font>
      <b/>
      <u/>
      <sz val="18"/>
      <name val="Arial"/>
      <family val="2"/>
    </font>
    <font>
      <b/>
      <sz val="13"/>
      <name val="Arial"/>
      <family val="2"/>
    </font>
    <font>
      <b/>
      <sz val="20"/>
      <name val="Arial"/>
      <family val="2"/>
    </font>
    <font>
      <sz val="24"/>
      <name val="Arial"/>
      <family val="2"/>
    </font>
    <font>
      <i/>
      <sz val="18"/>
      <name val="Arial"/>
      <family val="2"/>
    </font>
    <font>
      <b/>
      <i/>
      <sz val="14"/>
      <name val="Arial"/>
      <family val="2"/>
    </font>
    <font>
      <b/>
      <i/>
      <sz val="24"/>
      <color indexed="9"/>
      <name val="Arial"/>
      <family val="2"/>
    </font>
    <font>
      <b/>
      <i/>
      <sz val="20"/>
      <name val="Arial"/>
      <family val="2"/>
    </font>
    <font>
      <b/>
      <i/>
      <sz val="16"/>
      <name val="Arial"/>
      <family val="2"/>
    </font>
    <font>
      <i/>
      <sz val="11"/>
      <name val="Arial"/>
      <family val="2"/>
    </font>
    <font>
      <b/>
      <i/>
      <sz val="22"/>
      <name val="Arial"/>
      <family val="2"/>
    </font>
    <font>
      <i/>
      <sz val="12"/>
      <name val="Arial"/>
      <family val="2"/>
    </font>
    <font>
      <sz val="2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4"/>
      <color indexed="12"/>
      <name val="Arial"/>
      <family val="2"/>
    </font>
    <font>
      <b/>
      <sz val="14"/>
      <color indexed="10"/>
      <name val="Arial"/>
      <family val="2"/>
    </font>
    <font>
      <b/>
      <u/>
      <sz val="14"/>
      <name val="Arial"/>
      <family val="2"/>
    </font>
    <font>
      <b/>
      <i/>
      <sz val="24"/>
      <name val="Arial"/>
      <family val="2"/>
    </font>
    <font>
      <b/>
      <sz val="16"/>
      <color indexed="10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b/>
      <sz val="48"/>
      <name val="Arial"/>
      <family val="2"/>
    </font>
    <font>
      <b/>
      <u/>
      <sz val="16"/>
      <color indexed="10"/>
      <name val="Arial"/>
      <family val="2"/>
    </font>
    <font>
      <b/>
      <sz val="18"/>
      <color indexed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b/>
      <sz val="14"/>
      <color indexed="11"/>
      <name val="Arial"/>
      <family val="2"/>
    </font>
    <font>
      <sz val="22"/>
      <name val="Arial"/>
      <family val="2"/>
    </font>
    <font>
      <b/>
      <i/>
      <sz val="12"/>
      <name val="Arial"/>
      <family val="2"/>
    </font>
    <font>
      <b/>
      <i/>
      <sz val="18"/>
      <color indexed="9"/>
      <name val="Arial"/>
      <family val="2"/>
    </font>
    <font>
      <b/>
      <i/>
      <u/>
      <sz val="14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u/>
      <sz val="14"/>
      <color indexed="10"/>
      <name val="Arial"/>
      <family val="2"/>
    </font>
    <font>
      <sz val="8"/>
      <name val="Arial"/>
      <family val="2"/>
    </font>
    <font>
      <b/>
      <sz val="36"/>
      <name val="Arial"/>
      <family val="2"/>
    </font>
    <font>
      <b/>
      <i/>
      <sz val="20"/>
      <color indexed="9"/>
      <name val="Arial"/>
      <family val="2"/>
    </font>
    <font>
      <i/>
      <sz val="24"/>
      <name val="Arial"/>
      <family val="2"/>
    </font>
    <font>
      <i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26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24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sz val="10"/>
      <color rgb="FFFF0000"/>
      <name val="Arial"/>
      <family val="2"/>
    </font>
    <font>
      <sz val="10"/>
      <color theme="3" tint="0.59999389629810485"/>
      <name val="Arial"/>
      <family val="2"/>
    </font>
    <font>
      <sz val="11"/>
      <color theme="3" tint="0.59999389629810485"/>
      <name val="Arial"/>
      <family val="2"/>
    </font>
    <font>
      <sz val="18"/>
      <color theme="3" tint="0.59999389629810485"/>
      <name val="Arial"/>
      <family val="2"/>
    </font>
    <font>
      <sz val="12"/>
      <color theme="3" tint="0.59999389629810485"/>
      <name val="Arial"/>
      <family val="2"/>
    </font>
    <font>
      <b/>
      <sz val="12"/>
      <color theme="3" tint="0.59999389629810485"/>
      <name val="Arial"/>
      <family val="2"/>
    </font>
    <font>
      <b/>
      <sz val="9"/>
      <color rgb="FF000000"/>
      <name val="Arial"/>
      <family val="2"/>
    </font>
    <font>
      <sz val="14"/>
      <color rgb="FF0000FF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</borders>
  <cellStyleXfs count="8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4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33">
    <xf numFmtId="0" fontId="0" fillId="0" borderId="0" xfId="0"/>
    <xf numFmtId="49" fontId="4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right"/>
    </xf>
    <xf numFmtId="49" fontId="25" fillId="0" borderId="0" xfId="0" applyNumberFormat="1" applyFont="1" applyAlignment="1">
      <alignment horizontal="center" vertical="center"/>
    </xf>
    <xf numFmtId="49" fontId="25" fillId="2" borderId="1" xfId="0" applyNumberFormat="1" applyFont="1" applyFill="1" applyBorder="1" applyAlignment="1" applyProtection="1">
      <alignment horizontal="center" vertical="center"/>
      <protection locked="0"/>
    </xf>
    <xf numFmtId="49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49" fontId="15" fillId="0" borderId="0" xfId="0" quotePrefix="1" applyNumberFormat="1" applyFont="1" applyAlignment="1">
      <alignment horizontal="left"/>
    </xf>
    <xf numFmtId="49" fontId="9" fillId="0" borderId="0" xfId="0" quotePrefix="1" applyNumberFormat="1" applyFont="1" applyAlignment="1">
      <alignment horizontal="left"/>
    </xf>
    <xf numFmtId="49" fontId="15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5" fillId="0" borderId="0" xfId="0" applyNumberFormat="1" applyFont="1"/>
    <xf numFmtId="49" fontId="36" fillId="0" borderId="0" xfId="0" applyNumberFormat="1" applyFont="1" applyAlignment="1">
      <alignment horizontal="right"/>
    </xf>
    <xf numFmtId="49" fontId="16" fillId="0" borderId="0" xfId="0" applyNumberFormat="1" applyFont="1" applyAlignment="1">
      <alignment horizontal="left"/>
    </xf>
    <xf numFmtId="0" fontId="46" fillId="0" borderId="0" xfId="0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0" fontId="29" fillId="3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49" fontId="9" fillId="0" borderId="2" xfId="0" applyNumberFormat="1" applyFont="1" applyBorder="1" applyAlignment="1">
      <alignment horizontal="left"/>
    </xf>
    <xf numFmtId="49" fontId="9" fillId="0" borderId="2" xfId="0" applyNumberFormat="1" applyFont="1" applyBorder="1"/>
    <xf numFmtId="49" fontId="16" fillId="0" borderId="2" xfId="0" applyNumberFormat="1" applyFont="1" applyBorder="1" applyAlignment="1">
      <alignment vertical="center"/>
    </xf>
    <xf numFmtId="49" fontId="16" fillId="3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vertical="center" wrapText="1"/>
    </xf>
    <xf numFmtId="49" fontId="4" fillId="0" borderId="0" xfId="0" applyNumberFormat="1" applyFont="1" applyAlignment="1">
      <alignment vertical="top"/>
    </xf>
    <xf numFmtId="49" fontId="4" fillId="3" borderId="0" xfId="0" applyNumberFormat="1" applyFont="1" applyFill="1" applyAlignment="1">
      <alignment vertical="top"/>
    </xf>
    <xf numFmtId="49" fontId="18" fillId="3" borderId="0" xfId="0" applyNumberFormat="1" applyFont="1" applyFill="1" applyAlignment="1">
      <alignment vertical="center" wrapText="1"/>
    </xf>
    <xf numFmtId="0" fontId="4" fillId="0" borderId="0" xfId="0" applyFont="1"/>
    <xf numFmtId="0" fontId="6" fillId="0" borderId="0" xfId="0" applyFont="1"/>
    <xf numFmtId="0" fontId="28" fillId="0" borderId="0" xfId="0" applyFont="1" applyAlignment="1">
      <alignment vertical="center"/>
    </xf>
    <xf numFmtId="0" fontId="16" fillId="3" borderId="0" xfId="0" applyFont="1" applyFill="1"/>
    <xf numFmtId="0" fontId="16" fillId="0" borderId="0" xfId="0" applyFont="1"/>
    <xf numFmtId="0" fontId="26" fillId="0" borderId="0" xfId="0" applyFont="1" applyAlignment="1">
      <alignment vertical="center"/>
    </xf>
    <xf numFmtId="49" fontId="26" fillId="0" borderId="0" xfId="0" applyNumberFormat="1" applyFont="1" applyAlignment="1">
      <alignment vertical="center"/>
    </xf>
    <xf numFmtId="49" fontId="9" fillId="3" borderId="2" xfId="0" applyNumberFormat="1" applyFont="1" applyFill="1" applyBorder="1" applyAlignment="1">
      <alignment horizontal="left"/>
    </xf>
    <xf numFmtId="49" fontId="9" fillId="3" borderId="2" xfId="0" applyNumberFormat="1" applyFont="1" applyFill="1" applyBorder="1"/>
    <xf numFmtId="49" fontId="16" fillId="3" borderId="2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49" fontId="24" fillId="0" borderId="0" xfId="0" applyNumberFormat="1" applyFont="1" applyAlignment="1">
      <alignment horizontal="left"/>
    </xf>
    <xf numFmtId="49" fontId="24" fillId="0" borderId="0" xfId="0" applyNumberFormat="1" applyFont="1"/>
    <xf numFmtId="49" fontId="22" fillId="0" borderId="0" xfId="0" applyNumberFormat="1" applyFont="1" applyAlignment="1">
      <alignment vertical="center"/>
    </xf>
    <xf numFmtId="0" fontId="2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49" fontId="18" fillId="3" borderId="0" xfId="0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center"/>
    </xf>
    <xf numFmtId="49" fontId="24" fillId="3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/>
    </xf>
    <xf numFmtId="0" fontId="24" fillId="3" borderId="0" xfId="0" applyFont="1" applyFill="1" applyAlignment="1">
      <alignment horizontal="center"/>
    </xf>
    <xf numFmtId="49" fontId="22" fillId="3" borderId="0" xfId="0" applyNumberFormat="1" applyFont="1" applyFill="1" applyAlignment="1">
      <alignment vertical="center"/>
    </xf>
    <xf numFmtId="49" fontId="24" fillId="0" borderId="0" xfId="0" applyNumberFormat="1" applyFont="1" applyAlignment="1">
      <alignment vertical="center"/>
    </xf>
    <xf numFmtId="0" fontId="22" fillId="0" borderId="0" xfId="0" applyFont="1"/>
    <xf numFmtId="49" fontId="9" fillId="0" borderId="0" xfId="0" applyNumberFormat="1" applyFont="1" applyAlignment="1">
      <alignment horizontal="left"/>
    </xf>
    <xf numFmtId="49" fontId="9" fillId="3" borderId="0" xfId="0" applyNumberFormat="1" applyFont="1" applyFill="1" applyAlignment="1">
      <alignment horizontal="left"/>
    </xf>
    <xf numFmtId="49" fontId="16" fillId="3" borderId="0" xfId="0" applyNumberFormat="1" applyFont="1" applyFill="1" applyAlignment="1">
      <alignment vertical="center" wrapText="1"/>
    </xf>
    <xf numFmtId="49" fontId="9" fillId="3" borderId="0" xfId="0" applyNumberFormat="1" applyFont="1" applyFill="1"/>
    <xf numFmtId="49" fontId="9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/>
    </xf>
    <xf numFmtId="49" fontId="27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wrapText="1"/>
    </xf>
    <xf numFmtId="49" fontId="33" fillId="3" borderId="0" xfId="0" applyNumberFormat="1" applyFont="1" applyFill="1" applyAlignment="1">
      <alignment horizontal="left" wrapText="1"/>
    </xf>
    <xf numFmtId="49" fontId="16" fillId="0" borderId="0" xfId="0" applyNumberFormat="1" applyFont="1" applyAlignment="1">
      <alignment wrapText="1"/>
    </xf>
    <xf numFmtId="49" fontId="35" fillId="0" borderId="0" xfId="0" applyNumberFormat="1" applyFont="1" applyAlignment="1">
      <alignment vertical="center"/>
    </xf>
    <xf numFmtId="49" fontId="35" fillId="3" borderId="0" xfId="0" applyNumberFormat="1" applyFont="1" applyFill="1" applyAlignment="1">
      <alignment vertical="center"/>
    </xf>
    <xf numFmtId="49" fontId="3" fillId="3" borderId="2" xfId="0" applyNumberFormat="1" applyFont="1" applyFill="1" applyBorder="1" applyAlignment="1">
      <alignment horizontal="left"/>
    </xf>
    <xf numFmtId="49" fontId="35" fillId="0" borderId="2" xfId="0" applyNumberFormat="1" applyFont="1" applyBorder="1" applyAlignment="1">
      <alignment vertical="center"/>
    </xf>
    <xf numFmtId="49" fontId="3" fillId="0" borderId="2" xfId="0" applyNumberFormat="1" applyFont="1" applyBorder="1"/>
    <xf numFmtId="49" fontId="33" fillId="3" borderId="0" xfId="0" applyNumberFormat="1" applyFont="1" applyFill="1" applyAlignment="1">
      <alignment horizontal="left" vertical="top" wrapText="1"/>
    </xf>
    <xf numFmtId="49" fontId="3" fillId="3" borderId="0" xfId="0" applyNumberFormat="1" applyFont="1" applyFill="1" applyAlignment="1">
      <alignment horizontal="left" vertical="center"/>
    </xf>
    <xf numFmtId="0" fontId="35" fillId="0" borderId="0" xfId="0" applyFont="1" applyAlignment="1">
      <alignment vertical="center"/>
    </xf>
    <xf numFmtId="0" fontId="35" fillId="0" borderId="0" xfId="0" applyFont="1"/>
    <xf numFmtId="49" fontId="35" fillId="0" borderId="0" xfId="0" applyNumberFormat="1" applyFont="1" applyAlignment="1">
      <alignment wrapText="1"/>
    </xf>
    <xf numFmtId="49" fontId="25" fillId="0" borderId="0" xfId="0" applyNumberFormat="1" applyFont="1" applyAlignment="1">
      <alignment horizontal="right" wrapText="1"/>
    </xf>
    <xf numFmtId="49" fontId="4" fillId="3" borderId="0" xfId="0" applyNumberFormat="1" applyFont="1" applyFill="1" applyAlignment="1">
      <alignment wrapText="1"/>
    </xf>
    <xf numFmtId="49" fontId="47" fillId="0" borderId="2" xfId="0" applyNumberFormat="1" applyFont="1" applyBorder="1" applyAlignment="1">
      <alignment vertical="center"/>
    </xf>
    <xf numFmtId="0" fontId="9" fillId="0" borderId="0" xfId="0" applyFont="1"/>
    <xf numFmtId="49" fontId="5" fillId="0" borderId="0" xfId="0" applyNumberFormat="1" applyFont="1" applyAlignment="1">
      <alignment horizontal="center" vertical="center"/>
    </xf>
    <xf numFmtId="49" fontId="36" fillId="2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>
      <alignment horizontal="left"/>
    </xf>
    <xf numFmtId="2" fontId="2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7" fillId="0" borderId="2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49" fontId="36" fillId="0" borderId="0" xfId="0" applyNumberFormat="1" applyFont="1" applyAlignment="1">
      <alignment horizontal="left"/>
    </xf>
    <xf numFmtId="49" fontId="36" fillId="0" borderId="0" xfId="0" quotePrefix="1" applyNumberFormat="1" applyFont="1" applyAlignment="1">
      <alignment horizontal="left" vertical="top" wrapText="1"/>
    </xf>
    <xf numFmtId="49" fontId="36" fillId="0" borderId="0" xfId="0" quotePrefix="1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49" fontId="36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49" fontId="36" fillId="0" borderId="0" xfId="0" applyNumberFormat="1" applyFont="1" applyAlignment="1">
      <alignment horizontal="center" vertical="center" wrapText="1"/>
    </xf>
    <xf numFmtId="49" fontId="3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49" fontId="34" fillId="0" borderId="0" xfId="0" applyNumberFormat="1" applyFont="1" applyAlignment="1">
      <alignment horizontal="center"/>
    </xf>
    <xf numFmtId="0" fontId="34" fillId="0" borderId="0" xfId="0" applyFont="1" applyAlignment="1">
      <alignment horizontal="center"/>
    </xf>
    <xf numFmtId="49" fontId="36" fillId="3" borderId="0" xfId="0" applyNumberFormat="1" applyFont="1" applyFill="1" applyAlignment="1">
      <alignment vertical="center"/>
    </xf>
    <xf numFmtId="49" fontId="13" fillId="2" borderId="0" xfId="0" applyNumberFormat="1" applyFont="1" applyFill="1" applyAlignment="1" applyProtection="1">
      <alignment horizontal="left"/>
      <protection locked="0"/>
    </xf>
    <xf numFmtId="49" fontId="7" fillId="0" borderId="0" xfId="0" applyNumberFormat="1" applyFont="1" applyAlignment="1">
      <alignment horizontal="left" vertical="center"/>
    </xf>
    <xf numFmtId="49" fontId="37" fillId="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49" fontId="7" fillId="2" borderId="0" xfId="0" applyNumberFormat="1" applyFont="1" applyFill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0" fontId="51" fillId="0" borderId="0" xfId="0" applyFont="1" applyAlignment="1">
      <alignment horizontal="left" vertical="center"/>
    </xf>
    <xf numFmtId="49" fontId="37" fillId="4" borderId="1" xfId="0" applyNumberFormat="1" applyFont="1" applyFill="1" applyBorder="1" applyAlignment="1">
      <alignment horizontal="center" vertical="center"/>
    </xf>
    <xf numFmtId="0" fontId="53" fillId="5" borderId="0" xfId="0" applyFont="1" applyFill="1" applyAlignment="1">
      <alignment horizontal="center"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43" fontId="50" fillId="0" borderId="1" xfId="2" applyFont="1" applyBorder="1" applyAlignment="1">
      <alignment vertical="center"/>
    </xf>
    <xf numFmtId="43" fontId="50" fillId="2" borderId="1" xfId="2" applyFont="1" applyFill="1" applyBorder="1" applyAlignment="1" applyProtection="1">
      <alignment vertical="center"/>
      <protection locked="0"/>
    </xf>
    <xf numFmtId="0" fontId="55" fillId="2" borderId="1" xfId="0" applyFont="1" applyFill="1" applyBorder="1" applyAlignment="1" applyProtection="1">
      <alignment vertical="center"/>
      <protection locked="0"/>
    </xf>
    <xf numFmtId="0" fontId="50" fillId="2" borderId="1" xfId="0" applyFont="1" applyFill="1" applyBorder="1" applyAlignment="1" applyProtection="1">
      <alignment vertical="center"/>
      <protection locked="0"/>
    </xf>
    <xf numFmtId="0" fontId="50" fillId="0" borderId="0" xfId="0" applyFont="1" applyAlignment="1">
      <alignment horizontal="right" vertical="center"/>
    </xf>
    <xf numFmtId="43" fontId="50" fillId="0" borderId="0" xfId="2" applyFont="1" applyBorder="1" applyAlignment="1">
      <alignment vertical="center"/>
    </xf>
    <xf numFmtId="0" fontId="50" fillId="0" borderId="0" xfId="0" applyFont="1" applyAlignment="1">
      <alignment horizontal="center" vertical="center" wrapText="1"/>
    </xf>
    <xf numFmtId="0" fontId="59" fillId="0" borderId="0" xfId="0" applyFont="1" applyAlignment="1">
      <alignment horizontal="right" vertical="center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165" fontId="50" fillId="0" borderId="1" xfId="0" applyNumberFormat="1" applyFont="1" applyBorder="1" applyAlignment="1">
      <alignment vertical="center"/>
    </xf>
    <xf numFmtId="43" fontId="50" fillId="0" borderId="1" xfId="2" applyFont="1" applyBorder="1" applyAlignment="1">
      <alignment horizontal="right" vertical="center"/>
    </xf>
    <xf numFmtId="170" fontId="50" fillId="0" borderId="0" xfId="0" applyNumberFormat="1" applyFont="1" applyAlignment="1">
      <alignment vertical="center"/>
    </xf>
    <xf numFmtId="0" fontId="51" fillId="0" borderId="1" xfId="0" applyFont="1" applyBorder="1" applyAlignment="1">
      <alignment horizontal="center" vertical="center"/>
    </xf>
    <xf numFmtId="171" fontId="50" fillId="0" borderId="1" xfId="0" applyNumberFormat="1" applyFont="1" applyBorder="1" applyAlignment="1">
      <alignment vertical="center"/>
    </xf>
    <xf numFmtId="167" fontId="50" fillId="0" borderId="1" xfId="6" applyNumberFormat="1" applyFont="1" applyBorder="1" applyAlignment="1">
      <alignment vertical="center"/>
    </xf>
    <xf numFmtId="0" fontId="51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50" fillId="6" borderId="1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14" fontId="53" fillId="5" borderId="0" xfId="0" applyNumberFormat="1" applyFont="1" applyFill="1" applyAlignment="1">
      <alignment horizontal="center" vertical="center"/>
    </xf>
    <xf numFmtId="49" fontId="58" fillId="0" borderId="0" xfId="0" applyNumberFormat="1" applyFont="1" applyAlignment="1">
      <alignment horizontal="center" vertical="center"/>
    </xf>
    <xf numFmtId="43" fontId="50" fillId="0" borderId="1" xfId="2" applyFont="1" applyBorder="1" applyAlignment="1">
      <alignment horizontal="center" vertical="center"/>
    </xf>
    <xf numFmtId="43" fontId="50" fillId="2" borderId="1" xfId="2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169" fontId="50" fillId="0" borderId="1" xfId="2" applyNumberFormat="1" applyFont="1" applyBorder="1" applyAlignment="1">
      <alignment horizontal="center" vertical="center"/>
    </xf>
    <xf numFmtId="49" fontId="13" fillId="2" borderId="0" xfId="0" applyNumberFormat="1" applyFont="1" applyFill="1" applyAlignment="1">
      <alignment horizontal="left"/>
    </xf>
    <xf numFmtId="49" fontId="15" fillId="0" borderId="0" xfId="0" applyNumberFormat="1" applyFont="1" applyAlignment="1">
      <alignment horizontal="left" vertical="center"/>
    </xf>
    <xf numFmtId="49" fontId="36" fillId="2" borderId="0" xfId="0" applyNumberFormat="1" applyFont="1" applyFill="1" applyAlignment="1" applyProtection="1">
      <alignment horizontal="left" vertical="center"/>
      <protection locked="0"/>
    </xf>
    <xf numFmtId="49" fontId="27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76" fillId="0" borderId="0" xfId="0" applyFont="1"/>
    <xf numFmtId="0" fontId="76" fillId="0" borderId="0" xfId="0" applyFont="1" applyAlignment="1">
      <alignment horizontal="center"/>
    </xf>
    <xf numFmtId="0" fontId="76" fillId="0" borderId="0" xfId="0" applyFont="1" applyAlignment="1">
      <alignment vertical="center"/>
    </xf>
    <xf numFmtId="43" fontId="76" fillId="9" borderId="1" xfId="2" applyFont="1" applyFill="1" applyBorder="1" applyAlignment="1" applyProtection="1">
      <alignment horizontal="right" vertical="center"/>
      <protection locked="0"/>
    </xf>
    <xf numFmtId="43" fontId="76" fillId="0" borderId="1" xfId="2" applyFont="1" applyBorder="1" applyAlignment="1">
      <alignment horizontal="right" vertical="center"/>
    </xf>
    <xf numFmtId="0" fontId="76" fillId="0" borderId="0" xfId="0" applyFont="1" applyAlignment="1">
      <alignment horizontal="center" vertical="top" wrapText="1"/>
    </xf>
    <xf numFmtId="0" fontId="76" fillId="0" borderId="0" xfId="0" applyFont="1" applyAlignment="1">
      <alignment horizontal="left" vertical="top" wrapText="1"/>
    </xf>
    <xf numFmtId="0" fontId="76" fillId="0" borderId="0" xfId="0" applyFont="1" applyAlignment="1">
      <alignment horizontal="center" vertical="center"/>
    </xf>
    <xf numFmtId="43" fontId="76" fillId="0" borderId="0" xfId="2" applyFont="1" applyBorder="1" applyAlignment="1">
      <alignment horizontal="right" vertical="center"/>
    </xf>
    <xf numFmtId="0" fontId="76" fillId="0" borderId="0" xfId="0" applyFont="1" applyAlignment="1">
      <alignment wrapText="1"/>
    </xf>
    <xf numFmtId="0" fontId="76" fillId="0" borderId="1" xfId="0" applyFont="1" applyBorder="1" applyAlignment="1">
      <alignment horizontal="center" vertical="center" wrapText="1"/>
    </xf>
    <xf numFmtId="0" fontId="76" fillId="0" borderId="1" xfId="0" applyFont="1" applyBorder="1" applyAlignment="1">
      <alignment vertical="center"/>
    </xf>
    <xf numFmtId="43" fontId="76" fillId="0" borderId="1" xfId="0" applyNumberFormat="1" applyFont="1" applyBorder="1" applyAlignment="1">
      <alignment vertical="center"/>
    </xf>
    <xf numFmtId="43" fontId="76" fillId="0" borderId="1" xfId="2" applyFont="1" applyBorder="1" applyAlignment="1">
      <alignment horizontal="center" vertical="center"/>
    </xf>
    <xf numFmtId="43" fontId="76" fillId="9" borderId="1" xfId="0" applyNumberFormat="1" applyFont="1" applyFill="1" applyBorder="1" applyAlignment="1" applyProtection="1">
      <alignment vertical="center"/>
      <protection locked="0"/>
    </xf>
    <xf numFmtId="9" fontId="76" fillId="0" borderId="1" xfId="6" applyFont="1" applyBorder="1" applyAlignment="1">
      <alignment horizontal="center" vertical="center"/>
    </xf>
    <xf numFmtId="43" fontId="76" fillId="0" borderId="0" xfId="2" applyFont="1" applyBorder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43" fontId="76" fillId="0" borderId="1" xfId="0" applyNumberFormat="1" applyFont="1" applyBorder="1" applyAlignment="1">
      <alignment horizontal="center" vertical="center"/>
    </xf>
    <xf numFmtId="43" fontId="76" fillId="0" borderId="1" xfId="2" applyFont="1" applyBorder="1" applyAlignment="1">
      <alignment vertical="center"/>
    </xf>
    <xf numFmtId="43" fontId="77" fillId="0" borderId="1" xfId="2" applyFont="1" applyBorder="1" applyAlignment="1">
      <alignment vertical="center"/>
    </xf>
    <xf numFmtId="43" fontId="76" fillId="0" borderId="0" xfId="2" applyFont="1" applyBorder="1" applyAlignment="1">
      <alignment vertical="center"/>
    </xf>
    <xf numFmtId="0" fontId="76" fillId="0" borderId="0" xfId="0" applyFont="1" applyAlignment="1">
      <alignment horizontal="center" vertical="top"/>
    </xf>
    <xf numFmtId="0" fontId="78" fillId="0" borderId="0" xfId="0" applyFont="1" applyAlignment="1">
      <alignment horizontal="justify" vertical="center"/>
    </xf>
    <xf numFmtId="0" fontId="76" fillId="0" borderId="1" xfId="0" applyFont="1" applyBorder="1" applyAlignment="1">
      <alignment horizontal="right" vertical="center"/>
    </xf>
    <xf numFmtId="0" fontId="7" fillId="0" borderId="0" xfId="0" applyFont="1"/>
    <xf numFmtId="0" fontId="14" fillId="3" borderId="0" xfId="0" applyFont="1" applyFill="1" applyAlignment="1">
      <alignment vertical="center"/>
    </xf>
    <xf numFmtId="49" fontId="16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49" fontId="41" fillId="3" borderId="0" xfId="0" applyNumberFormat="1" applyFont="1" applyFill="1" applyAlignment="1">
      <alignment horizontal="left" vertical="top" wrapText="1"/>
    </xf>
    <xf numFmtId="49" fontId="30" fillId="3" borderId="0" xfId="0" applyNumberFormat="1" applyFont="1" applyFill="1" applyAlignment="1">
      <alignment horizontal="left" vertical="top" wrapText="1"/>
    </xf>
    <xf numFmtId="49" fontId="33" fillId="0" borderId="0" xfId="0" applyNumberFormat="1" applyFont="1" applyAlignment="1">
      <alignment horizontal="left" vertical="top" wrapText="1"/>
    </xf>
    <xf numFmtId="49" fontId="21" fillId="3" borderId="0" xfId="0" applyNumberFormat="1" applyFont="1" applyFill="1" applyAlignment="1">
      <alignment horizontal="left" wrapText="1"/>
    </xf>
    <xf numFmtId="49" fontId="26" fillId="0" borderId="2" xfId="0" applyNumberFormat="1" applyFont="1" applyBorder="1" applyAlignment="1">
      <alignment vertical="center"/>
    </xf>
    <xf numFmtId="49" fontId="8" fillId="0" borderId="2" xfId="0" applyNumberFormat="1" applyFont="1" applyBorder="1"/>
    <xf numFmtId="49" fontId="26" fillId="3" borderId="0" xfId="0" applyNumberFormat="1" applyFont="1" applyFill="1" applyAlignment="1">
      <alignment vertical="center"/>
    </xf>
    <xf numFmtId="49" fontId="26" fillId="0" borderId="0" xfId="0" applyNumberFormat="1" applyFont="1" applyAlignment="1">
      <alignment wrapText="1"/>
    </xf>
    <xf numFmtId="49" fontId="8" fillId="3" borderId="0" xfId="0" applyNumberFormat="1" applyFont="1" applyFill="1" applyAlignment="1">
      <alignment horizontal="left" vertical="center"/>
    </xf>
    <xf numFmtId="0" fontId="26" fillId="0" borderId="0" xfId="0" applyFont="1"/>
    <xf numFmtId="49" fontId="43" fillId="0" borderId="0" xfId="0" applyNumberFormat="1" applyFont="1" applyAlignment="1">
      <alignment horizontal="left" vertical="center"/>
    </xf>
    <xf numFmtId="49" fontId="31" fillId="3" borderId="0" xfId="0" applyNumberFormat="1" applyFont="1" applyFill="1" applyAlignment="1">
      <alignment horizontal="left" wrapText="1"/>
    </xf>
    <xf numFmtId="49" fontId="14" fillId="0" borderId="0" xfId="0" applyNumberFormat="1" applyFont="1" applyAlignment="1">
      <alignment wrapText="1"/>
    </xf>
    <xf numFmtId="49" fontId="21" fillId="3" borderId="0" xfId="0" applyNumberFormat="1" applyFont="1" applyFill="1" applyAlignment="1">
      <alignment horizontal="left" vertical="top" wrapText="1"/>
    </xf>
    <xf numFmtId="0" fontId="78" fillId="0" borderId="3" xfId="0" applyFont="1" applyBorder="1" applyAlignment="1">
      <alignment horizontal="center" vertical="top" wrapText="1"/>
    </xf>
    <xf numFmtId="0" fontId="78" fillId="0" borderId="4" xfId="0" applyFont="1" applyBorder="1" applyAlignment="1">
      <alignment horizontal="center" vertical="top" wrapText="1"/>
    </xf>
    <xf numFmtId="49" fontId="60" fillId="0" borderId="2" xfId="0" applyNumberFormat="1" applyFont="1" applyBorder="1" applyAlignment="1">
      <alignment vertical="center"/>
    </xf>
    <xf numFmtId="49" fontId="43" fillId="0" borderId="2" xfId="0" applyNumberFormat="1" applyFont="1" applyBorder="1"/>
    <xf numFmtId="49" fontId="60" fillId="0" borderId="0" xfId="0" applyNumberFormat="1" applyFont="1" applyAlignment="1">
      <alignment vertical="center"/>
    </xf>
    <xf numFmtId="49" fontId="60" fillId="3" borderId="0" xfId="0" applyNumberFormat="1" applyFont="1" applyFill="1" applyAlignment="1">
      <alignment vertical="center"/>
    </xf>
    <xf numFmtId="49" fontId="25" fillId="0" borderId="0" xfId="0" applyNumberFormat="1" applyFont="1" applyAlignment="1">
      <alignment horizontal="center" wrapText="1"/>
    </xf>
    <xf numFmtId="49" fontId="21" fillId="0" borderId="0" xfId="0" applyNumberFormat="1" applyFont="1" applyAlignment="1">
      <alignment horizontal="left" wrapText="1"/>
    </xf>
    <xf numFmtId="14" fontId="16" fillId="2" borderId="1" xfId="0" applyNumberFormat="1" applyFont="1" applyFill="1" applyBorder="1" applyAlignment="1" applyProtection="1">
      <alignment horizontal="center" wrapText="1"/>
      <protection locked="0"/>
    </xf>
    <xf numFmtId="49" fontId="4" fillId="2" borderId="1" xfId="0" applyNumberFormat="1" applyFont="1" applyFill="1" applyBorder="1" applyAlignment="1" applyProtection="1">
      <alignment wrapText="1"/>
      <protection locked="0"/>
    </xf>
    <xf numFmtId="0" fontId="1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/>
    </xf>
    <xf numFmtId="49" fontId="61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9" fillId="0" borderId="1" xfId="0" applyFont="1" applyBorder="1" applyAlignment="1">
      <alignment horizontal="center" vertical="center" wrapText="1"/>
    </xf>
    <xf numFmtId="9" fontId="76" fillId="0" borderId="0" xfId="6" applyFont="1" applyBorder="1" applyAlignment="1">
      <alignment horizontal="center" vertical="center"/>
    </xf>
    <xf numFmtId="167" fontId="76" fillId="0" borderId="0" xfId="6" applyNumberFormat="1" applyFont="1" applyBorder="1" applyAlignment="1" applyProtection="1">
      <alignment horizontal="center" vertical="center"/>
      <protection locked="0"/>
    </xf>
    <xf numFmtId="43" fontId="44" fillId="0" borderId="0" xfId="2" applyFont="1" applyBorder="1" applyAlignment="1">
      <alignment vertical="center"/>
    </xf>
    <xf numFmtId="43" fontId="44" fillId="0" borderId="0" xfId="2" applyFont="1" applyFill="1" applyBorder="1" applyAlignment="1">
      <alignment vertical="center"/>
    </xf>
    <xf numFmtId="0" fontId="80" fillId="0" borderId="0" xfId="0" applyFont="1" applyAlignment="1">
      <alignment horizontal="center" vertical="top"/>
    </xf>
    <xf numFmtId="49" fontId="15" fillId="10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81" fillId="9" borderId="1" xfId="0" applyFont="1" applyFill="1" applyBorder="1" applyAlignment="1" applyProtection="1">
      <alignment horizontal="center" vertical="center"/>
      <protection locked="0"/>
    </xf>
    <xf numFmtId="0" fontId="82" fillId="0" borderId="1" xfId="0" applyFont="1" applyBorder="1" applyAlignment="1">
      <alignment horizontal="center" vertical="center" wrapText="1"/>
    </xf>
    <xf numFmtId="0" fontId="80" fillId="10" borderId="1" xfId="0" applyFont="1" applyFill="1" applyBorder="1" applyAlignment="1" applyProtection="1">
      <alignment horizontal="center" vertical="center" wrapText="1"/>
      <protection locked="0"/>
    </xf>
    <xf numFmtId="9" fontId="76" fillId="0" borderId="1" xfId="6" applyFont="1" applyBorder="1" applyAlignment="1">
      <alignment horizontal="center" vertical="center" wrapText="1"/>
    </xf>
    <xf numFmtId="9" fontId="76" fillId="0" borderId="0" xfId="6" applyFont="1" applyBorder="1" applyAlignment="1">
      <alignment horizontal="center" vertical="center" wrapText="1"/>
    </xf>
    <xf numFmtId="0" fontId="79" fillId="0" borderId="1" xfId="0" applyFont="1" applyBorder="1" applyAlignment="1">
      <alignment vertical="center"/>
    </xf>
    <xf numFmtId="0" fontId="82" fillId="0" borderId="1" xfId="0" applyFont="1" applyBorder="1" applyAlignment="1">
      <alignment horizontal="center" vertical="center"/>
    </xf>
    <xf numFmtId="43" fontId="77" fillId="0" borderId="5" xfId="2" applyFont="1" applyBorder="1" applyAlignment="1">
      <alignment vertical="center"/>
    </xf>
    <xf numFmtId="0" fontId="48" fillId="0" borderId="0" xfId="0" applyFont="1" applyAlignment="1">
      <alignment horizontal="left" vertical="center"/>
    </xf>
    <xf numFmtId="9" fontId="36" fillId="3" borderId="0" xfId="6" applyFont="1" applyFill="1" applyBorder="1" applyAlignment="1" applyProtection="1">
      <alignment vertical="center"/>
    </xf>
    <xf numFmtId="166" fontId="36" fillId="3" borderId="0" xfId="0" applyNumberFormat="1" applyFont="1" applyFill="1" applyAlignment="1">
      <alignment vertical="center" wrapText="1"/>
    </xf>
    <xf numFmtId="166" fontId="14" fillId="0" borderId="0" xfId="0" applyNumberFormat="1" applyFont="1"/>
    <xf numFmtId="2" fontId="14" fillId="3" borderId="0" xfId="0" applyNumberFormat="1" applyFont="1" applyFill="1" applyAlignment="1">
      <alignment vertical="center"/>
    </xf>
    <xf numFmtId="166" fontId="14" fillId="3" borderId="0" xfId="0" applyNumberFormat="1" applyFont="1" applyFill="1"/>
    <xf numFmtId="0" fontId="7" fillId="3" borderId="0" xfId="0" applyFont="1" applyFill="1" applyAlignment="1">
      <alignment vertical="center"/>
    </xf>
    <xf numFmtId="49" fontId="36" fillId="3" borderId="0" xfId="0" applyNumberFormat="1" applyFont="1" applyFill="1" applyAlignment="1">
      <alignment horizontal="left" vertical="center" wrapText="1"/>
    </xf>
    <xf numFmtId="49" fontId="36" fillId="3" borderId="0" xfId="0" applyNumberFormat="1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6" fillId="0" borderId="0" xfId="0" applyFont="1"/>
    <xf numFmtId="0" fontId="16" fillId="0" borderId="0" xfId="0" applyFont="1" applyAlignment="1">
      <alignment vertical="center" wrapText="1"/>
    </xf>
    <xf numFmtId="49" fontId="15" fillId="0" borderId="0" xfId="0" quotePrefix="1" applyNumberFormat="1" applyFont="1" applyAlignment="1">
      <alignment horizontal="left" vertical="top"/>
    </xf>
    <xf numFmtId="49" fontId="18" fillId="3" borderId="0" xfId="0" applyNumberFormat="1" applyFont="1" applyFill="1" applyAlignment="1">
      <alignment horizontal="center" vertical="top" wrapText="1"/>
    </xf>
    <xf numFmtId="49" fontId="15" fillId="3" borderId="0" xfId="0" applyNumberFormat="1" applyFont="1" applyFill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center" vertical="top"/>
    </xf>
    <xf numFmtId="0" fontId="4" fillId="0" borderId="0" xfId="0" applyFont="1" applyAlignment="1">
      <alignment horizontal="left"/>
    </xf>
    <xf numFmtId="0" fontId="76" fillId="0" borderId="0" xfId="0" applyFont="1" applyAlignment="1">
      <alignment vertical="top" wrapText="1"/>
    </xf>
    <xf numFmtId="0" fontId="2" fillId="0" borderId="0" xfId="0" applyFont="1"/>
    <xf numFmtId="0" fontId="36" fillId="0" borderId="1" xfId="0" applyFont="1" applyBorder="1" applyAlignment="1">
      <alignment horizontal="center" vertical="center" wrapText="1"/>
    </xf>
    <xf numFmtId="0" fontId="76" fillId="0" borderId="1" xfId="0" applyFont="1" applyBorder="1" applyAlignment="1">
      <alignment horizontal="left" vertical="top" wrapText="1"/>
    </xf>
    <xf numFmtId="0" fontId="56" fillId="3" borderId="6" xfId="0" applyFont="1" applyFill="1" applyBorder="1" applyAlignment="1">
      <alignment horizontal="left" vertical="top" wrapText="1"/>
    </xf>
    <xf numFmtId="0" fontId="7" fillId="0" borderId="0" xfId="0" applyFont="1" applyAlignment="1">
      <alignment horizontal="right"/>
    </xf>
    <xf numFmtId="0" fontId="37" fillId="0" borderId="1" xfId="0" applyFont="1" applyBorder="1" applyAlignment="1">
      <alignment horizontal="center" vertical="center" wrapText="1"/>
    </xf>
    <xf numFmtId="0" fontId="79" fillId="0" borderId="1" xfId="0" applyFont="1" applyBorder="1" applyAlignment="1">
      <alignment horizontal="center" vertical="center"/>
    </xf>
    <xf numFmtId="49" fontId="40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right"/>
    </xf>
    <xf numFmtId="49" fontId="15" fillId="0" borderId="2" xfId="0" applyNumberFormat="1" applyFont="1" applyBorder="1" applyAlignment="1">
      <alignment horizontal="left"/>
    </xf>
    <xf numFmtId="49" fontId="15" fillId="0" borderId="2" xfId="0" applyNumberFormat="1" applyFont="1" applyBorder="1"/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right" vertical="center"/>
    </xf>
    <xf numFmtId="0" fontId="79" fillId="0" borderId="0" xfId="5" applyFont="1" applyAlignment="1">
      <alignment vertical="center"/>
    </xf>
    <xf numFmtId="0" fontId="79" fillId="0" borderId="0" xfId="5" applyFont="1" applyAlignment="1">
      <alignment horizontal="center" vertical="center"/>
    </xf>
    <xf numFmtId="43" fontId="79" fillId="0" borderId="0" xfId="2" applyFont="1" applyAlignment="1">
      <alignment vertical="center"/>
    </xf>
    <xf numFmtId="49" fontId="64" fillId="3" borderId="0" xfId="0" applyNumberFormat="1" applyFont="1" applyFill="1" applyAlignment="1">
      <alignment horizontal="left" vertical="center"/>
    </xf>
    <xf numFmtId="49" fontId="65" fillId="3" borderId="0" xfId="0" applyNumberFormat="1" applyFont="1" applyFill="1" applyAlignment="1">
      <alignment horizontal="center" vertical="center"/>
    </xf>
    <xf numFmtId="0" fontId="55" fillId="0" borderId="0" xfId="5" applyFont="1" applyAlignment="1">
      <alignment horizontal="center" vertical="center"/>
    </xf>
    <xf numFmtId="43" fontId="65" fillId="3" borderId="0" xfId="2" applyFont="1" applyFill="1" applyBorder="1" applyAlignment="1" applyProtection="1">
      <alignment horizontal="right" vertical="center"/>
    </xf>
    <xf numFmtId="43" fontId="55" fillId="0" borderId="0" xfId="2" applyFont="1" applyBorder="1"/>
    <xf numFmtId="0" fontId="15" fillId="0" borderId="0" xfId="0" applyFont="1" applyAlignment="1">
      <alignment vertical="center"/>
    </xf>
    <xf numFmtId="0" fontId="50" fillId="0" borderId="0" xfId="0" applyFont="1" applyAlignment="1" applyProtection="1">
      <alignment vertical="center"/>
      <protection locked="0"/>
    </xf>
    <xf numFmtId="166" fontId="25" fillId="0" borderId="0" xfId="0" applyNumberFormat="1" applyFont="1" applyAlignment="1">
      <alignment vertical="center" wrapText="1"/>
    </xf>
    <xf numFmtId="166" fontId="25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vertical="top"/>
    </xf>
    <xf numFmtId="0" fontId="16" fillId="2" borderId="0" xfId="0" applyFont="1" applyFill="1" applyAlignment="1">
      <alignment vertical="top"/>
    </xf>
    <xf numFmtId="0" fontId="6" fillId="2" borderId="0" xfId="0" applyFont="1" applyFill="1" applyAlignment="1">
      <alignment horizontal="center" vertical="center" wrapText="1"/>
    </xf>
    <xf numFmtId="0" fontId="78" fillId="10" borderId="1" xfId="0" applyFont="1" applyFill="1" applyBorder="1" applyAlignment="1" applyProtection="1">
      <alignment horizontal="center" vertical="center" wrapText="1"/>
      <protection locked="0"/>
    </xf>
    <xf numFmtId="0" fontId="78" fillId="0" borderId="3" xfId="0" applyFont="1" applyBorder="1" applyAlignment="1">
      <alignment horizontal="center" vertical="center" wrapText="1"/>
    </xf>
    <xf numFmtId="0" fontId="78" fillId="0" borderId="4" xfId="0" applyFont="1" applyBorder="1" applyAlignment="1">
      <alignment horizontal="center" vertical="center" wrapText="1"/>
    </xf>
    <xf numFmtId="0" fontId="15" fillId="10" borderId="1" xfId="0" applyFont="1" applyFill="1" applyBorder="1" applyAlignment="1" applyProtection="1">
      <alignment horizontal="center" vertical="center"/>
      <protection locked="0"/>
    </xf>
    <xf numFmtId="49" fontId="41" fillId="0" borderId="0" xfId="0" applyNumberFormat="1" applyFont="1" applyAlignment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wrapText="1"/>
      <protection locked="0"/>
    </xf>
    <xf numFmtId="49" fontId="6" fillId="0" borderId="0" xfId="0" applyNumberFormat="1" applyFont="1" applyAlignment="1">
      <alignment horizontal="center" wrapText="1"/>
    </xf>
    <xf numFmtId="0" fontId="50" fillId="8" borderId="0" xfId="0" applyFont="1" applyFill="1" applyAlignment="1">
      <alignment vertical="center"/>
    </xf>
    <xf numFmtId="0" fontId="50" fillId="11" borderId="0" xfId="0" applyFont="1" applyFill="1" applyAlignment="1">
      <alignment vertical="center"/>
    </xf>
    <xf numFmtId="43" fontId="50" fillId="0" borderId="1" xfId="2" applyFont="1" applyFill="1" applyBorder="1" applyAlignment="1" applyProtection="1">
      <alignment vertical="center"/>
      <protection locked="0"/>
    </xf>
    <xf numFmtId="0" fontId="76" fillId="0" borderId="7" xfId="0" applyFont="1" applyBorder="1" applyAlignment="1">
      <alignment horizontal="center" vertical="center" wrapText="1"/>
    </xf>
    <xf numFmtId="0" fontId="79" fillId="0" borderId="7" xfId="0" applyFont="1" applyBorder="1" applyAlignment="1">
      <alignment horizontal="center" vertical="center" wrapText="1"/>
    </xf>
    <xf numFmtId="0" fontId="67" fillId="12" borderId="20" xfId="0" applyFont="1" applyFill="1" applyBorder="1" applyAlignment="1">
      <alignment vertical="center" wrapText="1"/>
    </xf>
    <xf numFmtId="49" fontId="15" fillId="0" borderId="0" xfId="0" applyNumberFormat="1" applyFont="1" applyAlignment="1">
      <alignment horizontal="right" vertical="center"/>
    </xf>
    <xf numFmtId="0" fontId="50" fillId="0" borderId="1" xfId="2" applyNumberFormat="1" applyFont="1" applyFill="1" applyBorder="1" applyAlignment="1" applyProtection="1">
      <alignment vertical="center"/>
    </xf>
    <xf numFmtId="43" fontId="50" fillId="0" borderId="1" xfId="2" applyFont="1" applyFill="1" applyBorder="1" applyAlignment="1" applyProtection="1">
      <alignment vertical="center"/>
    </xf>
    <xf numFmtId="49" fontId="9" fillId="11" borderId="2" xfId="0" applyNumberFormat="1" applyFont="1" applyFill="1" applyBorder="1" applyAlignment="1">
      <alignment horizontal="left"/>
    </xf>
    <xf numFmtId="49" fontId="9" fillId="11" borderId="2" xfId="0" applyNumberFormat="1" applyFont="1" applyFill="1" applyBorder="1"/>
    <xf numFmtId="49" fontId="16" fillId="11" borderId="2" xfId="0" applyNumberFormat="1" applyFont="1" applyFill="1" applyBorder="1" applyAlignment="1">
      <alignment vertical="center"/>
    </xf>
    <xf numFmtId="49" fontId="4" fillId="0" borderId="2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8" fillId="0" borderId="0" xfId="0" applyNumberFormat="1" applyFont="1"/>
    <xf numFmtId="49" fontId="70" fillId="0" borderId="1" xfId="0" applyNumberFormat="1" applyFont="1" applyBorder="1" applyAlignment="1">
      <alignment horizontal="center" vertical="center" wrapText="1"/>
    </xf>
    <xf numFmtId="0" fontId="83" fillId="0" borderId="0" xfId="0" applyFont="1"/>
    <xf numFmtId="0" fontId="0" fillId="0" borderId="0" xfId="0" applyAlignment="1">
      <alignment horizontal="center" vertical="center"/>
    </xf>
    <xf numFmtId="49" fontId="24" fillId="11" borderId="0" xfId="0" applyNumberFormat="1" applyFont="1" applyFill="1" applyAlignment="1">
      <alignment horizontal="left"/>
    </xf>
    <xf numFmtId="49" fontId="22" fillId="11" borderId="0" xfId="0" applyNumberFormat="1" applyFont="1" applyFill="1" applyAlignment="1">
      <alignment vertical="center"/>
    </xf>
    <xf numFmtId="0" fontId="4" fillId="11" borderId="0" xfId="0" applyFont="1" applyFill="1" applyAlignment="1">
      <alignment vertical="center"/>
    </xf>
    <xf numFmtId="49" fontId="18" fillId="11" borderId="0" xfId="0" applyNumberFormat="1" applyFont="1" applyFill="1" applyAlignment="1">
      <alignment vertical="center" wrapText="1"/>
    </xf>
    <xf numFmtId="49" fontId="27" fillId="11" borderId="0" xfId="0" applyNumberFormat="1" applyFont="1" applyFill="1" applyAlignment="1">
      <alignment vertical="center" wrapText="1"/>
    </xf>
    <xf numFmtId="0" fontId="22" fillId="11" borderId="0" xfId="0" applyFont="1" applyFill="1" applyAlignment="1">
      <alignment horizontal="left"/>
    </xf>
    <xf numFmtId="0" fontId="2" fillId="0" borderId="0" xfId="0" applyFont="1" applyAlignment="1">
      <alignment horizontal="left" vertical="center"/>
    </xf>
    <xf numFmtId="0" fontId="84" fillId="0" borderId="8" xfId="0" quotePrefix="1" applyFont="1" applyBorder="1" applyAlignment="1">
      <alignment horizontal="center" vertical="center" wrapText="1"/>
    </xf>
    <xf numFmtId="0" fontId="85" fillId="0" borderId="1" xfId="0" applyFont="1" applyBorder="1" applyAlignment="1">
      <alignment horizontal="center" vertical="center" wrapText="1"/>
    </xf>
    <xf numFmtId="0" fontId="85" fillId="0" borderId="1" xfId="0" quotePrefix="1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 readingOrder="1"/>
    </xf>
    <xf numFmtId="0" fontId="36" fillId="0" borderId="1" xfId="0" applyFont="1" applyBorder="1" applyAlignment="1">
      <alignment vertical="center" wrapText="1"/>
    </xf>
    <xf numFmtId="0" fontId="36" fillId="0" borderId="8" xfId="0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86" fillId="0" borderId="1" xfId="0" applyFont="1" applyBorder="1" applyAlignment="1">
      <alignment horizontal="center" vertical="center"/>
    </xf>
    <xf numFmtId="0" fontId="78" fillId="0" borderId="1" xfId="0" applyFont="1" applyBorder="1" applyAlignment="1">
      <alignment horizontal="left" vertical="center" wrapText="1"/>
    </xf>
    <xf numFmtId="0" fontId="87" fillId="0" borderId="6" xfId="0" applyFont="1" applyBorder="1" applyAlignment="1">
      <alignment horizontal="center" vertical="center" wrapText="1"/>
    </xf>
    <xf numFmtId="0" fontId="87" fillId="0" borderId="1" xfId="0" applyFont="1" applyBorder="1" applyAlignment="1">
      <alignment horizontal="center" vertical="center" wrapText="1"/>
    </xf>
    <xf numFmtId="49" fontId="13" fillId="9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9" borderId="1" xfId="0" applyNumberFormat="1" applyFont="1" applyFill="1" applyBorder="1" applyAlignment="1" applyProtection="1">
      <alignment horizontal="left" vertical="center" wrapText="1"/>
      <protection locked="0"/>
    </xf>
    <xf numFmtId="0" fontId="88" fillId="0" borderId="0" xfId="0" applyFont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2" fillId="13" borderId="0" xfId="0" applyFont="1" applyFill="1"/>
    <xf numFmtId="172" fontId="33" fillId="3" borderId="1" xfId="0" applyNumberFormat="1" applyFont="1" applyFill="1" applyBorder="1" applyAlignment="1">
      <alignment horizontal="left" vertical="center" wrapText="1"/>
    </xf>
    <xf numFmtId="167" fontId="33" fillId="3" borderId="1" xfId="6" applyNumberFormat="1" applyFont="1" applyFill="1" applyBorder="1" applyAlignment="1" applyProtection="1">
      <alignment horizontal="right" vertical="center" wrapText="1"/>
    </xf>
    <xf numFmtId="0" fontId="89" fillId="0" borderId="0" xfId="0" applyFont="1"/>
    <xf numFmtId="0" fontId="89" fillId="0" borderId="0" xfId="0" applyFont="1" applyAlignment="1">
      <alignment horizontal="center"/>
    </xf>
    <xf numFmtId="2" fontId="90" fillId="13" borderId="0" xfId="6" applyNumberFormat="1" applyFont="1" applyFill="1" applyBorder="1" applyAlignment="1" applyProtection="1">
      <alignment horizontal="center" vertical="center"/>
    </xf>
    <xf numFmtId="2" fontId="90" fillId="13" borderId="0" xfId="6" applyNumberFormat="1" applyFont="1" applyFill="1" applyBorder="1" applyAlignment="1" applyProtection="1">
      <alignment horizontal="right" vertical="center"/>
    </xf>
    <xf numFmtId="2" fontId="90" fillId="13" borderId="0" xfId="2" applyNumberFormat="1" applyFont="1" applyFill="1" applyBorder="1" applyAlignment="1" applyProtection="1">
      <alignment horizontal="right" vertical="center"/>
    </xf>
    <xf numFmtId="2" fontId="91" fillId="11" borderId="0" xfId="6" applyNumberFormat="1" applyFont="1" applyFill="1" applyBorder="1" applyAlignment="1" applyProtection="1">
      <alignment vertical="center"/>
    </xf>
    <xf numFmtId="0" fontId="89" fillId="0" borderId="0" xfId="0" applyFont="1" applyAlignment="1">
      <alignment horizontal="left" vertical="center"/>
    </xf>
    <xf numFmtId="2" fontId="91" fillId="11" borderId="0" xfId="6" applyNumberFormat="1" applyFont="1" applyFill="1" applyBorder="1" applyAlignment="1" applyProtection="1">
      <alignment horizontal="center" vertical="center"/>
    </xf>
    <xf numFmtId="2" fontId="92" fillId="13" borderId="0" xfId="6" applyNumberFormat="1" applyFont="1" applyFill="1" applyBorder="1" applyAlignment="1" applyProtection="1">
      <alignment horizontal="center" vertical="center"/>
    </xf>
    <xf numFmtId="2" fontId="91" fillId="13" borderId="0" xfId="6" applyNumberFormat="1" applyFont="1" applyFill="1" applyBorder="1" applyAlignment="1" applyProtection="1">
      <alignment horizontal="center" vertical="center"/>
    </xf>
    <xf numFmtId="0" fontId="89" fillId="13" borderId="0" xfId="0" applyFont="1" applyFill="1" applyAlignment="1">
      <alignment horizontal="center"/>
    </xf>
    <xf numFmtId="0" fontId="93" fillId="0" borderId="0" xfId="0" applyFont="1" applyAlignment="1">
      <alignment horizontal="center" vertical="center" wrapText="1"/>
    </xf>
    <xf numFmtId="0" fontId="89" fillId="9" borderId="0" xfId="0" applyFont="1" applyFill="1"/>
    <xf numFmtId="0" fontId="89" fillId="9" borderId="0" xfId="0" applyFont="1" applyFill="1" applyAlignment="1">
      <alignment horizontal="center"/>
    </xf>
    <xf numFmtId="0" fontId="84" fillId="9" borderId="1" xfId="0" applyFont="1" applyFill="1" applyBorder="1" applyAlignment="1" applyProtection="1">
      <alignment horizontal="center" vertical="center" wrapText="1"/>
      <protection locked="0"/>
    </xf>
    <xf numFmtId="0" fontId="84" fillId="9" borderId="8" xfId="0" quotePrefix="1" applyFont="1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 applyProtection="1">
      <alignment horizontal="center" vertical="center"/>
      <protection locked="0"/>
    </xf>
    <xf numFmtId="0" fontId="15" fillId="13" borderId="1" xfId="0" applyFont="1" applyFill="1" applyBorder="1" applyAlignment="1">
      <alignment horizontal="center" vertical="center"/>
    </xf>
    <xf numFmtId="0" fontId="79" fillId="0" borderId="4" xfId="0" applyFont="1" applyBorder="1" applyAlignment="1">
      <alignment horizontal="center" vertical="center" wrapText="1"/>
    </xf>
    <xf numFmtId="0" fontId="79" fillId="0" borderId="4" xfId="0" applyFont="1" applyBorder="1" applyAlignment="1">
      <alignment horizontal="center" vertical="center"/>
    </xf>
    <xf numFmtId="167" fontId="76" fillId="0" borderId="0" xfId="6" applyNumberFormat="1" applyFont="1" applyBorder="1" applyAlignment="1" applyProtection="1">
      <alignment horizontal="center" vertical="center"/>
    </xf>
    <xf numFmtId="49" fontId="13" fillId="9" borderId="1" xfId="0" applyNumberFormat="1" applyFont="1" applyFill="1" applyBorder="1" applyAlignment="1" applyProtection="1">
      <alignment vertical="center" wrapText="1"/>
      <protection locked="0"/>
    </xf>
    <xf numFmtId="49" fontId="13" fillId="11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11" borderId="1" xfId="0" applyNumberFormat="1" applyFont="1" applyFill="1" applyBorder="1" applyAlignment="1">
      <alignment horizontal="center" vertical="center" wrapText="1"/>
    </xf>
    <xf numFmtId="166" fontId="13" fillId="11" borderId="1" xfId="0" applyNumberFormat="1" applyFont="1" applyFill="1" applyBorder="1" applyAlignment="1">
      <alignment horizontal="center" vertical="center" wrapText="1"/>
    </xf>
    <xf numFmtId="166" fontId="13" fillId="11" borderId="1" xfId="0" quotePrefix="1" applyNumberFormat="1" applyFont="1" applyFill="1" applyBorder="1" applyAlignment="1">
      <alignment horizontal="center" vertical="center" wrapText="1"/>
    </xf>
    <xf numFmtId="43" fontId="16" fillId="9" borderId="1" xfId="2" applyFont="1" applyFill="1" applyBorder="1" applyAlignment="1" applyProtection="1">
      <alignment horizontal="center" vertical="center"/>
      <protection locked="0"/>
    </xf>
    <xf numFmtId="43" fontId="16" fillId="9" borderId="1" xfId="2" applyFont="1" applyFill="1" applyBorder="1" applyAlignment="1" applyProtection="1">
      <alignment vertical="center"/>
      <protection locked="0"/>
    </xf>
    <xf numFmtId="43" fontId="16" fillId="9" borderId="1" xfId="2" applyFont="1" applyFill="1" applyBorder="1" applyAlignment="1" applyProtection="1">
      <alignment horizontal="left" vertical="center"/>
      <protection locked="0"/>
    </xf>
    <xf numFmtId="43" fontId="16" fillId="9" borderId="1" xfId="2" applyFont="1" applyFill="1" applyBorder="1" applyAlignment="1" applyProtection="1">
      <alignment horizontal="right" vertical="center"/>
      <protection locked="0"/>
    </xf>
    <xf numFmtId="43" fontId="16" fillId="11" borderId="1" xfId="2" applyFont="1" applyFill="1" applyBorder="1" applyAlignment="1" applyProtection="1">
      <alignment horizontal="right" vertical="center"/>
      <protection locked="0"/>
    </xf>
    <xf numFmtId="43" fontId="6" fillId="11" borderId="0" xfId="2" applyFont="1" applyFill="1" applyAlignment="1">
      <alignment vertical="center"/>
    </xf>
    <xf numFmtId="43" fontId="16" fillId="11" borderId="1" xfId="2" applyFont="1" applyFill="1" applyBorder="1" applyAlignment="1" applyProtection="1">
      <alignment horizontal="center" vertical="center"/>
      <protection locked="0"/>
    </xf>
    <xf numFmtId="43" fontId="0" fillId="0" borderId="0" xfId="2" applyFont="1"/>
    <xf numFmtId="43" fontId="25" fillId="0" borderId="0" xfId="2" applyFont="1" applyAlignment="1">
      <alignment vertical="center"/>
    </xf>
    <xf numFmtId="49" fontId="14" fillId="0" borderId="1" xfId="0" applyNumberFormat="1" applyFont="1" applyBorder="1" applyAlignment="1">
      <alignment horizontal="center" vertical="center" wrapText="1"/>
    </xf>
    <xf numFmtId="167" fontId="15" fillId="11" borderId="1" xfId="6" applyNumberFormat="1" applyFont="1" applyFill="1" applyBorder="1" applyAlignment="1" applyProtection="1">
      <alignment horizontal="center" vertical="center" wrapText="1"/>
      <protection locked="0"/>
    </xf>
    <xf numFmtId="49" fontId="13" fillId="11" borderId="0" xfId="0" applyNumberFormat="1" applyFont="1" applyFill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43" fontId="25" fillId="0" borderId="1" xfId="2" applyFont="1" applyFill="1" applyBorder="1" applyAlignment="1">
      <alignment horizontal="right" vertical="center"/>
    </xf>
    <xf numFmtId="0" fontId="36" fillId="10" borderId="1" xfId="0" applyFont="1" applyFill="1" applyBorder="1" applyAlignment="1" applyProtection="1">
      <alignment horizontal="center" vertical="center" wrapText="1"/>
      <protection locked="0"/>
    </xf>
    <xf numFmtId="0" fontId="94" fillId="0" borderId="1" xfId="0" applyFont="1" applyBorder="1" applyAlignment="1">
      <alignment horizontal="center" vertical="center" wrapText="1"/>
    </xf>
    <xf numFmtId="43" fontId="16" fillId="0" borderId="1" xfId="2" applyFont="1" applyFill="1" applyBorder="1" applyAlignment="1" applyProtection="1">
      <alignment horizontal="right" vertical="center"/>
      <protection locked="0"/>
    </xf>
    <xf numFmtId="2" fontId="15" fillId="0" borderId="0" xfId="2" applyNumberFormat="1" applyFont="1" applyAlignment="1">
      <alignment horizontal="center" vertical="center"/>
    </xf>
    <xf numFmtId="2" fontId="16" fillId="11" borderId="0" xfId="6" applyNumberFormat="1" applyFont="1" applyFill="1" applyBorder="1" applyAlignment="1" applyProtection="1">
      <alignment vertical="center"/>
    </xf>
    <xf numFmtId="1" fontId="15" fillId="0" borderId="1" xfId="0" applyNumberFormat="1" applyFont="1" applyBorder="1" applyAlignment="1">
      <alignment horizontal="center" vertical="center"/>
    </xf>
    <xf numFmtId="0" fontId="89" fillId="13" borderId="0" xfId="0" applyFont="1" applyFill="1"/>
    <xf numFmtId="2" fontId="21" fillId="3" borderId="0" xfId="0" applyNumberFormat="1" applyFont="1" applyFill="1" applyAlignment="1">
      <alignment horizontal="center" vertical="center" wrapText="1"/>
    </xf>
    <xf numFmtId="49" fontId="4" fillId="9" borderId="0" xfId="0" applyNumberFormat="1" applyFont="1" applyFill="1" applyAlignment="1">
      <alignment horizontal="left"/>
    </xf>
    <xf numFmtId="49" fontId="4" fillId="9" borderId="0" xfId="0" applyNumberFormat="1" applyFont="1" applyFill="1"/>
    <xf numFmtId="173" fontId="13" fillId="2" borderId="0" xfId="0" applyNumberFormat="1" applyFont="1" applyFill="1" applyAlignment="1" applyProtection="1">
      <alignment horizontal="left" vertical="center"/>
      <protection locked="0"/>
    </xf>
    <xf numFmtId="49" fontId="13" fillId="2" borderId="0" xfId="0" applyNumberFormat="1" applyFont="1" applyFill="1" applyAlignment="1" applyProtection="1">
      <alignment horizontal="left" vertical="center"/>
      <protection locked="0"/>
    </xf>
    <xf numFmtId="0" fontId="4" fillId="9" borderId="0" xfId="0" applyFont="1" applyFill="1"/>
    <xf numFmtId="0" fontId="15" fillId="9" borderId="0" xfId="0" applyFont="1" applyFill="1" applyAlignment="1" applyProtection="1">
      <alignment vertical="center"/>
      <protection locked="0"/>
    </xf>
    <xf numFmtId="49" fontId="15" fillId="9" borderId="0" xfId="0" applyNumberFormat="1" applyFont="1" applyFill="1" applyAlignment="1" applyProtection="1">
      <alignment vertical="center"/>
      <protection locked="0"/>
    </xf>
    <xf numFmtId="49" fontId="15" fillId="0" borderId="0" xfId="0" applyNumberFormat="1" applyFont="1" applyAlignment="1">
      <alignment horizontal="center"/>
    </xf>
    <xf numFmtId="49" fontId="4" fillId="2" borderId="0" xfId="0" applyNumberFormat="1" applyFont="1" applyFill="1" applyAlignment="1" applyProtection="1">
      <alignment vertical="center"/>
      <protection locked="0"/>
    </xf>
    <xf numFmtId="49" fontId="4" fillId="0" borderId="0" xfId="0" applyNumberFormat="1" applyFont="1" applyAlignment="1">
      <alignment horizontal="center"/>
    </xf>
    <xf numFmtId="49" fontId="15" fillId="9" borderId="0" xfId="0" applyNumberFormat="1" applyFont="1" applyFill="1" applyAlignment="1" applyProtection="1">
      <alignment horizontal="left" vertical="center"/>
      <protection locked="0"/>
    </xf>
    <xf numFmtId="49" fontId="13" fillId="2" borderId="0" xfId="0" applyNumberFormat="1" applyFont="1" applyFill="1" applyAlignment="1">
      <alignment horizontal="left" vertical="center" wrapText="1"/>
    </xf>
    <xf numFmtId="173" fontId="13" fillId="0" borderId="0" xfId="0" applyNumberFormat="1" applyFont="1" applyAlignment="1">
      <alignment vertical="center" wrapText="1"/>
    </xf>
    <xf numFmtId="0" fontId="20" fillId="9" borderId="0" xfId="0" applyFont="1" applyFill="1" applyProtection="1">
      <protection locked="0"/>
    </xf>
    <xf numFmtId="49" fontId="38" fillId="2" borderId="10" xfId="1" applyNumberFormat="1" applyFont="1" applyFill="1" applyBorder="1" applyAlignment="1" applyProtection="1">
      <protection locked="0"/>
    </xf>
    <xf numFmtId="0" fontId="2" fillId="2" borderId="0" xfId="0" applyFont="1" applyFill="1" applyProtection="1">
      <protection locked="0"/>
    </xf>
    <xf numFmtId="49" fontId="4" fillId="2" borderId="0" xfId="0" applyNumberFormat="1" applyFont="1" applyFill="1" applyAlignment="1">
      <alignment vertical="center"/>
    </xf>
    <xf numFmtId="49" fontId="4" fillId="2" borderId="10" xfId="0" applyNumberFormat="1" applyFont="1" applyFill="1" applyBorder="1" applyProtection="1">
      <protection locked="0"/>
    </xf>
    <xf numFmtId="49" fontId="4" fillId="2" borderId="10" xfId="0" applyNumberFormat="1" applyFont="1" applyFill="1" applyBorder="1"/>
    <xf numFmtId="0" fontId="20" fillId="9" borderId="0" xfId="0" applyFont="1" applyFill="1"/>
    <xf numFmtId="0" fontId="0" fillId="2" borderId="0" xfId="0" applyFill="1"/>
    <xf numFmtId="49" fontId="38" fillId="2" borderId="10" xfId="1" applyNumberFormat="1" applyFont="1" applyFill="1" applyBorder="1" applyAlignment="1" applyProtection="1"/>
    <xf numFmtId="49" fontId="7" fillId="2" borderId="10" xfId="0" applyNumberFormat="1" applyFont="1" applyFill="1" applyBorder="1" applyProtection="1">
      <protection locked="0"/>
    </xf>
    <xf numFmtId="49" fontId="7" fillId="2" borderId="10" xfId="0" applyNumberFormat="1" applyFont="1" applyFill="1" applyBorder="1"/>
    <xf numFmtId="49" fontId="15" fillId="9" borderId="0" xfId="0" applyNumberFormat="1" applyFont="1" applyFill="1" applyAlignment="1">
      <alignment vertical="center"/>
    </xf>
    <xf numFmtId="49" fontId="15" fillId="9" borderId="0" xfId="0" applyNumberFormat="1" applyFont="1" applyFill="1" applyAlignment="1" applyProtection="1">
      <alignment horizontal="center" vertical="center"/>
      <protection locked="0"/>
    </xf>
    <xf numFmtId="49" fontId="15" fillId="9" borderId="0" xfId="0" applyNumberFormat="1" applyFont="1" applyFill="1" applyAlignment="1">
      <alignment horizontal="center" vertical="center"/>
    </xf>
    <xf numFmtId="167" fontId="4" fillId="0" borderId="1" xfId="6" applyNumberFormat="1" applyFont="1" applyFill="1" applyBorder="1" applyAlignment="1" applyProtection="1">
      <alignment horizontal="center" vertical="center" wrapText="1"/>
    </xf>
    <xf numFmtId="49" fontId="30" fillId="0" borderId="0" xfId="0" applyNumberFormat="1" applyFont="1" applyAlignment="1">
      <alignment horizontal="left" vertical="top" wrapText="1"/>
    </xf>
    <xf numFmtId="49" fontId="25" fillId="3" borderId="2" xfId="0" applyNumberFormat="1" applyFont="1" applyFill="1" applyBorder="1" applyAlignment="1">
      <alignment horizontal="left"/>
    </xf>
    <xf numFmtId="49" fontId="25" fillId="0" borderId="0" xfId="0" applyNumberFormat="1" applyFont="1" applyAlignment="1">
      <alignment horizontal="left" vertical="center"/>
    </xf>
    <xf numFmtId="43" fontId="30" fillId="3" borderId="1" xfId="2" applyFont="1" applyFill="1" applyBorder="1" applyAlignment="1" applyProtection="1">
      <alignment horizontal="right" vertical="top" wrapText="1"/>
    </xf>
    <xf numFmtId="49" fontId="30" fillId="3" borderId="0" xfId="0" applyNumberFormat="1" applyFont="1" applyFill="1" applyAlignment="1">
      <alignment horizontal="right" vertical="center" wrapText="1"/>
    </xf>
    <xf numFmtId="49" fontId="30" fillId="3" borderId="0" xfId="0" applyNumberFormat="1" applyFont="1" applyFill="1" applyAlignment="1">
      <alignment horizontal="left" vertical="center" wrapText="1"/>
    </xf>
    <xf numFmtId="0" fontId="82" fillId="0" borderId="0" xfId="0" applyFont="1" applyAlignment="1">
      <alignment horizontal="left" vertical="center" wrapText="1"/>
    </xf>
    <xf numFmtId="49" fontId="53" fillId="5" borderId="0" xfId="0" applyNumberFormat="1" applyFont="1" applyFill="1" applyAlignment="1">
      <alignment horizontal="center" vertical="center"/>
    </xf>
    <xf numFmtId="49" fontId="15" fillId="9" borderId="0" xfId="0" applyNumberFormat="1" applyFont="1" applyFill="1" applyProtection="1">
      <protection locked="0"/>
    </xf>
    <xf numFmtId="49" fontId="34" fillId="9" borderId="0" xfId="0" applyNumberFormat="1" applyFont="1" applyFill="1"/>
    <xf numFmtId="0" fontId="54" fillId="15" borderId="0" xfId="0" applyFont="1" applyFill="1" applyAlignment="1">
      <alignment vertical="center"/>
    </xf>
    <xf numFmtId="0" fontId="15" fillId="11" borderId="0" xfId="0" applyFont="1" applyFill="1" applyAlignment="1">
      <alignment horizontal="left" vertical="top"/>
    </xf>
    <xf numFmtId="0" fontId="36" fillId="11" borderId="0" xfId="0" applyFont="1" applyFill="1" applyAlignment="1">
      <alignment horizontal="left" vertical="top"/>
    </xf>
    <xf numFmtId="49" fontId="15" fillId="10" borderId="0" xfId="0" applyNumberFormat="1" applyFont="1" applyFill="1"/>
    <xf numFmtId="0" fontId="0" fillId="10" borderId="0" xfId="0" applyFill="1"/>
    <xf numFmtId="49" fontId="4" fillId="10" borderId="0" xfId="0" applyNumberFormat="1" applyFont="1" applyFill="1" applyAlignment="1">
      <alignment vertical="center"/>
    </xf>
    <xf numFmtId="49" fontId="15" fillId="10" borderId="0" xfId="0" applyNumberFormat="1" applyFont="1" applyFill="1" applyAlignment="1" applyProtection="1">
      <alignment vertical="center"/>
      <protection locked="0"/>
    </xf>
    <xf numFmtId="0" fontId="50" fillId="10" borderId="1" xfId="0" applyFont="1" applyFill="1" applyBorder="1" applyAlignment="1" applyProtection="1">
      <alignment vertical="center"/>
      <protection locked="0"/>
    </xf>
    <xf numFmtId="170" fontId="76" fillId="0" borderId="0" xfId="0" applyNumberFormat="1" applyFont="1" applyAlignment="1">
      <alignment vertical="center"/>
    </xf>
    <xf numFmtId="49" fontId="15" fillId="10" borderId="0" xfId="0" applyNumberFormat="1" applyFont="1" applyFill="1" applyAlignment="1" applyProtection="1">
      <alignment horizontal="left" vertical="center"/>
      <protection locked="0"/>
    </xf>
    <xf numFmtId="49" fontId="15" fillId="10" borderId="0" xfId="0" applyNumberFormat="1" applyFont="1" applyFill="1" applyAlignment="1" applyProtection="1">
      <alignment horizontal="center" vertical="center"/>
      <protection locked="0"/>
    </xf>
    <xf numFmtId="49" fontId="9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5" fillId="0" borderId="0" xfId="0" quotePrefix="1" applyNumberFormat="1" applyFont="1" applyAlignment="1">
      <alignment horizontal="left" vertical="top" wrapText="1"/>
    </xf>
    <xf numFmtId="49" fontId="36" fillId="10" borderId="0" xfId="0" quotePrefix="1" applyNumberFormat="1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Alignment="1">
      <alignment horizontal="left"/>
    </xf>
    <xf numFmtId="14" fontId="15" fillId="2" borderId="0" xfId="0" quotePrefix="1" applyNumberFormat="1" applyFont="1" applyFill="1" applyAlignment="1" applyProtection="1">
      <alignment horizontal="center"/>
      <protection locked="0"/>
    </xf>
    <xf numFmtId="49" fontId="58" fillId="7" borderId="0" xfId="0" applyNumberFormat="1" applyFont="1" applyFill="1" applyAlignment="1">
      <alignment horizontal="center" vertical="center"/>
    </xf>
    <xf numFmtId="49" fontId="7" fillId="14" borderId="8" xfId="0" applyNumberFormat="1" applyFont="1" applyFill="1" applyBorder="1" applyAlignment="1">
      <alignment horizontal="center" vertical="center"/>
    </xf>
    <xf numFmtId="49" fontId="7" fillId="14" borderId="6" xfId="0" applyNumberFormat="1" applyFont="1" applyFill="1" applyBorder="1" applyAlignment="1">
      <alignment horizontal="center" vertical="center"/>
    </xf>
    <xf numFmtId="49" fontId="7" fillId="14" borderId="14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center"/>
    </xf>
    <xf numFmtId="49" fontId="7" fillId="2" borderId="14" xfId="0" applyNumberFormat="1" applyFont="1" applyFill="1" applyBorder="1" applyAlignment="1">
      <alignment horizontal="center"/>
    </xf>
    <xf numFmtId="49" fontId="58" fillId="15" borderId="0" xfId="0" applyNumberFormat="1" applyFont="1" applyFill="1" applyAlignment="1">
      <alignment horizontal="center" vertical="center"/>
    </xf>
    <xf numFmtId="49" fontId="68" fillId="0" borderId="15" xfId="0" applyNumberFormat="1" applyFont="1" applyBorder="1" applyAlignment="1">
      <alignment horizontal="center"/>
    </xf>
    <xf numFmtId="49" fontId="7" fillId="10" borderId="8" xfId="0" applyNumberFormat="1" applyFont="1" applyFill="1" applyBorder="1" applyAlignment="1">
      <alignment horizontal="center" vertical="center"/>
    </xf>
    <xf numFmtId="49" fontId="7" fillId="10" borderId="6" xfId="0" applyNumberFormat="1" applyFont="1" applyFill="1" applyBorder="1" applyAlignment="1">
      <alignment horizontal="center" vertical="center"/>
    </xf>
    <xf numFmtId="49" fontId="7" fillId="10" borderId="14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top"/>
    </xf>
    <xf numFmtId="0" fontId="51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49" fontId="54" fillId="0" borderId="2" xfId="0" applyNumberFormat="1" applyFont="1" applyBorder="1" applyAlignment="1">
      <alignment horizontal="left" vertical="center"/>
    </xf>
    <xf numFmtId="0" fontId="54" fillId="0" borderId="2" xfId="0" applyFont="1" applyBorder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57" fillId="16" borderId="0" xfId="0" applyFont="1" applyFill="1" applyAlignment="1">
      <alignment horizontal="center" vertical="center" wrapText="1"/>
    </xf>
    <xf numFmtId="0" fontId="53" fillId="5" borderId="0" xfId="0" applyFont="1" applyFill="1" applyAlignment="1">
      <alignment horizontal="right" vertical="center"/>
    </xf>
    <xf numFmtId="9" fontId="36" fillId="2" borderId="1" xfId="6" applyFont="1" applyFill="1" applyBorder="1" applyAlignment="1" applyProtection="1">
      <alignment horizontal="center" vertical="center"/>
      <protection locked="0"/>
    </xf>
    <xf numFmtId="49" fontId="36" fillId="3" borderId="8" xfId="0" applyNumberFormat="1" applyFont="1" applyFill="1" applyBorder="1" applyAlignment="1">
      <alignment horizontal="center" vertical="center"/>
    </xf>
    <xf numFmtId="49" fontId="36" fillId="3" borderId="6" xfId="0" applyNumberFormat="1" applyFont="1" applyFill="1" applyBorder="1" applyAlignment="1">
      <alignment horizontal="center" vertical="center"/>
    </xf>
    <xf numFmtId="49" fontId="36" fillId="3" borderId="14" xfId="0" applyNumberFormat="1" applyFont="1" applyFill="1" applyBorder="1" applyAlignment="1">
      <alignment horizontal="center" vertical="center"/>
    </xf>
    <xf numFmtId="9" fontId="36" fillId="2" borderId="8" xfId="6" applyFont="1" applyFill="1" applyBorder="1" applyAlignment="1" applyProtection="1">
      <alignment horizontal="center" vertical="center"/>
      <protection locked="0"/>
    </xf>
    <xf numFmtId="0" fontId="36" fillId="2" borderId="6" xfId="6" applyNumberFormat="1" applyFont="1" applyFill="1" applyBorder="1" applyAlignment="1" applyProtection="1">
      <alignment horizontal="center" vertical="center"/>
      <protection locked="0"/>
    </xf>
    <xf numFmtId="0" fontId="36" fillId="2" borderId="14" xfId="6" applyNumberFormat="1" applyFont="1" applyFill="1" applyBorder="1" applyAlignment="1" applyProtection="1">
      <alignment horizontal="center" vertical="center"/>
      <protection locked="0"/>
    </xf>
    <xf numFmtId="0" fontId="36" fillId="2" borderId="1" xfId="0" applyFont="1" applyFill="1" applyBorder="1" applyAlignment="1" applyProtection="1">
      <alignment horizontal="center" vertical="center"/>
      <protection locked="0"/>
    </xf>
    <xf numFmtId="0" fontId="16" fillId="10" borderId="1" xfId="0" applyFont="1" applyFill="1" applyBorder="1" applyAlignment="1" applyProtection="1">
      <alignment horizontal="center" vertical="center" wrapText="1"/>
      <protection locked="0"/>
    </xf>
    <xf numFmtId="0" fontId="16" fillId="9" borderId="1" xfId="0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 applyProtection="1">
      <alignment horizontal="left" vertical="top"/>
      <protection locked="0"/>
    </xf>
    <xf numFmtId="49" fontId="4" fillId="0" borderId="1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0" fontId="36" fillId="10" borderId="1" xfId="0" applyFont="1" applyFill="1" applyBorder="1" applyAlignment="1" applyProtection="1">
      <alignment horizontal="center" vertical="center"/>
      <protection locked="0"/>
    </xf>
    <xf numFmtId="3" fontId="36" fillId="2" borderId="1" xfId="0" applyNumberFormat="1" applyFont="1" applyFill="1" applyBorder="1" applyAlignment="1" applyProtection="1">
      <alignment horizontal="center" vertical="center"/>
      <protection locked="0"/>
    </xf>
    <xf numFmtId="49" fontId="14" fillId="3" borderId="8" xfId="0" applyNumberFormat="1" applyFont="1" applyFill="1" applyBorder="1" applyAlignment="1">
      <alignment horizontal="center" vertical="center"/>
    </xf>
    <xf numFmtId="49" fontId="14" fillId="3" borderId="6" xfId="0" applyNumberFormat="1" applyFont="1" applyFill="1" applyBorder="1" applyAlignment="1">
      <alignment horizontal="center" vertical="center"/>
    </xf>
    <xf numFmtId="49" fontId="14" fillId="3" borderId="14" xfId="0" applyNumberFormat="1" applyFont="1" applyFill="1" applyBorder="1" applyAlignment="1">
      <alignment horizontal="center" vertical="center"/>
    </xf>
    <xf numFmtId="166" fontId="13" fillId="3" borderId="8" xfId="0" applyNumberFormat="1" applyFont="1" applyFill="1" applyBorder="1" applyAlignment="1">
      <alignment horizontal="center" vertical="center"/>
    </xf>
    <xf numFmtId="166" fontId="13" fillId="3" borderId="6" xfId="0" applyNumberFormat="1" applyFont="1" applyFill="1" applyBorder="1" applyAlignment="1">
      <alignment horizontal="center" vertical="center"/>
    </xf>
    <xf numFmtId="166" fontId="13" fillId="3" borderId="14" xfId="0" applyNumberFormat="1" applyFont="1" applyFill="1" applyBorder="1" applyAlignment="1">
      <alignment horizontal="center" vertical="center"/>
    </xf>
    <xf numFmtId="2" fontId="14" fillId="3" borderId="8" xfId="0" applyNumberFormat="1" applyFont="1" applyFill="1" applyBorder="1" applyAlignment="1">
      <alignment horizontal="center" vertical="center"/>
    </xf>
    <xf numFmtId="2" fontId="14" fillId="3" borderId="6" xfId="0" applyNumberFormat="1" applyFont="1" applyFill="1" applyBorder="1" applyAlignment="1">
      <alignment horizontal="center" vertical="center"/>
    </xf>
    <xf numFmtId="2" fontId="14" fillId="3" borderId="14" xfId="0" applyNumberFormat="1" applyFont="1" applyFill="1" applyBorder="1" applyAlignment="1">
      <alignment horizontal="center" vertical="center"/>
    </xf>
    <xf numFmtId="2" fontId="13" fillId="6" borderId="8" xfId="0" applyNumberFormat="1" applyFont="1" applyFill="1" applyBorder="1" applyAlignment="1">
      <alignment horizontal="center" vertical="center"/>
    </xf>
    <xf numFmtId="2" fontId="13" fillId="6" borderId="6" xfId="0" applyNumberFormat="1" applyFont="1" applyFill="1" applyBorder="1" applyAlignment="1">
      <alignment horizontal="center" vertical="center"/>
    </xf>
    <xf numFmtId="2" fontId="13" fillId="6" borderId="14" xfId="0" applyNumberFormat="1" applyFont="1" applyFill="1" applyBorder="1" applyAlignment="1">
      <alignment horizontal="center" vertical="center"/>
    </xf>
    <xf numFmtId="9" fontId="42" fillId="3" borderId="8" xfId="6" applyFont="1" applyFill="1" applyBorder="1" applyAlignment="1" applyProtection="1">
      <alignment horizontal="center" vertical="center"/>
    </xf>
    <xf numFmtId="9" fontId="42" fillId="3" borderId="6" xfId="6" applyFont="1" applyFill="1" applyBorder="1" applyAlignment="1" applyProtection="1">
      <alignment horizontal="center" vertical="center"/>
    </xf>
    <xf numFmtId="9" fontId="42" fillId="3" borderId="14" xfId="6" applyFont="1" applyFill="1" applyBorder="1" applyAlignment="1" applyProtection="1">
      <alignment horizontal="center" vertical="center"/>
    </xf>
    <xf numFmtId="0" fontId="61" fillId="0" borderId="16" xfId="0" applyFont="1" applyBorder="1" applyAlignment="1">
      <alignment horizontal="center" vertical="center"/>
    </xf>
    <xf numFmtId="0" fontId="61" fillId="0" borderId="17" xfId="0" applyFont="1" applyBorder="1" applyAlignment="1">
      <alignment horizontal="center" vertical="center"/>
    </xf>
    <xf numFmtId="0" fontId="61" fillId="0" borderId="18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 vertical="center" wrapText="1"/>
    </xf>
    <xf numFmtId="0" fontId="61" fillId="0" borderId="17" xfId="0" applyFont="1" applyBorder="1" applyAlignment="1">
      <alignment horizontal="center" vertical="center" wrapText="1"/>
    </xf>
    <xf numFmtId="0" fontId="61" fillId="0" borderId="18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49" fontId="15" fillId="3" borderId="0" xfId="0" applyNumberFormat="1" applyFont="1" applyFill="1" applyAlignment="1">
      <alignment horizontal="left" vertical="center" wrapText="1"/>
    </xf>
    <xf numFmtId="166" fontId="14" fillId="0" borderId="8" xfId="0" applyNumberFormat="1" applyFont="1" applyBorder="1" applyAlignment="1">
      <alignment horizontal="center"/>
    </xf>
    <xf numFmtId="166" fontId="14" fillId="0" borderId="6" xfId="0" applyNumberFormat="1" applyFont="1" applyBorder="1" applyAlignment="1">
      <alignment horizontal="center"/>
    </xf>
    <xf numFmtId="166" fontId="14" fillId="0" borderId="14" xfId="0" applyNumberFormat="1" applyFont="1" applyBorder="1" applyAlignment="1">
      <alignment horizontal="center"/>
    </xf>
    <xf numFmtId="9" fontId="36" fillId="2" borderId="6" xfId="6" applyFont="1" applyFill="1" applyBorder="1" applyAlignment="1" applyProtection="1">
      <alignment horizontal="center" vertical="center"/>
      <protection locked="0"/>
    </xf>
    <xf numFmtId="9" fontId="36" fillId="2" borderId="14" xfId="6" applyFont="1" applyFill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36" fillId="2" borderId="1" xfId="0" applyNumberFormat="1" applyFont="1" applyFill="1" applyBorder="1" applyAlignment="1" applyProtection="1">
      <alignment horizontal="left" vertical="center"/>
      <protection locked="0"/>
    </xf>
    <xf numFmtId="2" fontId="9" fillId="3" borderId="8" xfId="0" applyNumberFormat="1" applyFont="1" applyFill="1" applyBorder="1" applyAlignment="1">
      <alignment horizontal="center" vertical="center"/>
    </xf>
    <xf numFmtId="2" fontId="9" fillId="3" borderId="6" xfId="0" applyNumberFormat="1" applyFont="1" applyFill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9" fillId="16" borderId="0" xfId="0" applyFont="1" applyFill="1" applyAlignment="1">
      <alignment horizontal="center" vertical="center" wrapText="1"/>
    </xf>
    <xf numFmtId="49" fontId="36" fillId="3" borderId="1" xfId="0" applyNumberFormat="1" applyFont="1" applyFill="1" applyBorder="1" applyAlignment="1">
      <alignment horizontal="center" vertical="center" wrapText="1"/>
    </xf>
    <xf numFmtId="49" fontId="36" fillId="10" borderId="1" xfId="0" applyNumberFormat="1" applyFont="1" applyFill="1" applyBorder="1" applyAlignment="1" applyProtection="1">
      <alignment horizontal="left" vertical="center"/>
      <protection locked="0"/>
    </xf>
    <xf numFmtId="49" fontId="36" fillId="3" borderId="16" xfId="0" applyNumberFormat="1" applyFont="1" applyFill="1" applyBorder="1" applyAlignment="1">
      <alignment horizontal="center" vertical="center"/>
    </xf>
    <xf numFmtId="49" fontId="36" fillId="3" borderId="17" xfId="0" applyNumberFormat="1" applyFont="1" applyFill="1" applyBorder="1" applyAlignment="1">
      <alignment horizontal="center" vertical="center"/>
    </xf>
    <xf numFmtId="49" fontId="36" fillId="3" borderId="18" xfId="0" applyNumberFormat="1" applyFont="1" applyFill="1" applyBorder="1" applyAlignment="1">
      <alignment horizontal="center" vertical="center"/>
    </xf>
    <xf numFmtId="49" fontId="36" fillId="3" borderId="1" xfId="0" applyNumberFormat="1" applyFont="1" applyFill="1" applyBorder="1" applyAlignment="1">
      <alignment horizontal="center" vertical="center"/>
    </xf>
    <xf numFmtId="4" fontId="36" fillId="2" borderId="16" xfId="0" applyNumberFormat="1" applyFont="1" applyFill="1" applyBorder="1" applyAlignment="1" applyProtection="1">
      <alignment horizontal="center" vertical="center"/>
      <protection locked="0"/>
    </xf>
    <xf numFmtId="4" fontId="36" fillId="2" borderId="17" xfId="0" applyNumberFormat="1" applyFont="1" applyFill="1" applyBorder="1" applyAlignment="1" applyProtection="1">
      <alignment horizontal="center" vertical="center"/>
      <protection locked="0"/>
    </xf>
    <xf numFmtId="4" fontId="36" fillId="2" borderId="18" xfId="0" applyNumberFormat="1" applyFont="1" applyFill="1" applyBorder="1" applyAlignment="1" applyProtection="1">
      <alignment horizontal="center" vertical="center"/>
      <protection locked="0"/>
    </xf>
    <xf numFmtId="4" fontId="7" fillId="2" borderId="16" xfId="0" applyNumberFormat="1" applyFont="1" applyFill="1" applyBorder="1" applyAlignment="1" applyProtection="1">
      <alignment horizontal="center" vertical="center"/>
      <protection locked="0"/>
    </xf>
    <xf numFmtId="4" fontId="7" fillId="2" borderId="17" xfId="0" applyNumberFormat="1" applyFont="1" applyFill="1" applyBorder="1" applyAlignment="1" applyProtection="1">
      <alignment horizontal="center" vertical="center"/>
      <protection locked="0"/>
    </xf>
    <xf numFmtId="4" fontId="7" fillId="2" borderId="18" xfId="0" applyNumberFormat="1" applyFont="1" applyFill="1" applyBorder="1" applyAlignment="1" applyProtection="1">
      <alignment horizontal="center" vertical="center"/>
      <protection locked="0"/>
    </xf>
    <xf numFmtId="4" fontId="23" fillId="3" borderId="8" xfId="0" applyNumberFormat="1" applyFont="1" applyFill="1" applyBorder="1" applyAlignment="1">
      <alignment horizontal="center" vertical="center"/>
    </xf>
    <xf numFmtId="4" fontId="9" fillId="3" borderId="6" xfId="0" applyNumberFormat="1" applyFont="1" applyFill="1" applyBorder="1" applyAlignment="1">
      <alignment horizontal="center" vertical="center"/>
    </xf>
    <xf numFmtId="4" fontId="9" fillId="3" borderId="14" xfId="0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3" fontId="7" fillId="2" borderId="16" xfId="0" applyNumberFormat="1" applyFont="1" applyFill="1" applyBorder="1" applyAlignment="1" applyProtection="1">
      <alignment horizontal="center" vertical="center"/>
      <protection locked="0"/>
    </xf>
    <xf numFmtId="3" fontId="7" fillId="2" borderId="17" xfId="0" applyNumberFormat="1" applyFont="1" applyFill="1" applyBorder="1" applyAlignment="1" applyProtection="1">
      <alignment horizontal="center" vertical="center"/>
      <protection locked="0"/>
    </xf>
    <xf numFmtId="3" fontId="7" fillId="2" borderId="18" xfId="0" applyNumberFormat="1" applyFont="1" applyFill="1" applyBorder="1" applyAlignment="1" applyProtection="1">
      <alignment horizontal="center" vertical="center"/>
      <protection locked="0"/>
    </xf>
    <xf numFmtId="49" fontId="7" fillId="2" borderId="16" xfId="0" applyNumberFormat="1" applyFont="1" applyFill="1" applyBorder="1" applyAlignment="1" applyProtection="1">
      <alignment horizontal="center" vertical="center"/>
      <protection locked="0"/>
    </xf>
    <xf numFmtId="49" fontId="7" fillId="2" borderId="17" xfId="0" applyNumberFormat="1" applyFont="1" applyFill="1" applyBorder="1" applyAlignment="1" applyProtection="1">
      <alignment horizontal="center" vertical="center"/>
      <protection locked="0"/>
    </xf>
    <xf numFmtId="49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0" borderId="1" xfId="0" applyFont="1" applyBorder="1" applyAlignment="1">
      <alignment horizontal="center" vertical="center"/>
    </xf>
    <xf numFmtId="2" fontId="34" fillId="2" borderId="16" xfId="0" applyNumberFormat="1" applyFont="1" applyFill="1" applyBorder="1" applyAlignment="1" applyProtection="1">
      <alignment horizontal="center" vertical="center"/>
      <protection locked="0"/>
    </xf>
    <xf numFmtId="2" fontId="34" fillId="2" borderId="17" xfId="0" applyNumberFormat="1" applyFont="1" applyFill="1" applyBorder="1" applyAlignment="1" applyProtection="1">
      <alignment horizontal="center" vertical="center"/>
      <protection locked="0"/>
    </xf>
    <xf numFmtId="2" fontId="34" fillId="2" borderId="18" xfId="0" applyNumberFormat="1" applyFont="1" applyFill="1" applyBorder="1" applyAlignment="1" applyProtection="1">
      <alignment horizontal="center" vertical="center"/>
      <protection locked="0"/>
    </xf>
    <xf numFmtId="0" fontId="29" fillId="15" borderId="0" xfId="0" applyFont="1" applyFill="1" applyAlignment="1">
      <alignment horizontal="center" vertical="center" wrapText="1"/>
    </xf>
    <xf numFmtId="0" fontId="61" fillId="0" borderId="1" xfId="0" applyFont="1" applyBorder="1" applyAlignment="1">
      <alignment horizontal="center" vertical="center"/>
    </xf>
    <xf numFmtId="4" fontId="17" fillId="3" borderId="8" xfId="0" applyNumberFormat="1" applyFont="1" applyFill="1" applyBorder="1" applyAlignment="1">
      <alignment horizontal="center" vertical="center"/>
    </xf>
    <xf numFmtId="4" fontId="16" fillId="3" borderId="6" xfId="0" applyNumberFormat="1" applyFont="1" applyFill="1" applyBorder="1" applyAlignment="1">
      <alignment horizontal="center"/>
    </xf>
    <xf numFmtId="4" fontId="16" fillId="3" borderId="14" xfId="0" applyNumberFormat="1" applyFont="1" applyFill="1" applyBorder="1" applyAlignment="1">
      <alignment horizontal="center"/>
    </xf>
    <xf numFmtId="49" fontId="16" fillId="0" borderId="8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/>
    </xf>
    <xf numFmtId="0" fontId="16" fillId="0" borderId="6" xfId="0" applyFont="1" applyBorder="1"/>
    <xf numFmtId="0" fontId="16" fillId="0" borderId="14" xfId="0" applyFont="1" applyBorder="1"/>
    <xf numFmtId="3" fontId="9" fillId="17" borderId="8" xfId="0" applyNumberFormat="1" applyFont="1" applyFill="1" applyBorder="1" applyAlignment="1">
      <alignment horizontal="center" vertical="center"/>
    </xf>
    <xf numFmtId="3" fontId="9" fillId="17" borderId="6" xfId="0" applyNumberFormat="1" applyFont="1" applyFill="1" applyBorder="1" applyAlignment="1">
      <alignment horizontal="center"/>
    </xf>
    <xf numFmtId="3" fontId="9" fillId="17" borderId="14" xfId="0" applyNumberFormat="1" applyFont="1" applyFill="1" applyBorder="1" applyAlignment="1">
      <alignment horizontal="center"/>
    </xf>
    <xf numFmtId="0" fontId="36" fillId="0" borderId="7" xfId="0" applyFont="1" applyBorder="1" applyAlignment="1">
      <alignment horizontal="center" vertical="center"/>
    </xf>
    <xf numFmtId="4" fontId="17" fillId="3" borderId="6" xfId="0" applyNumberFormat="1" applyFont="1" applyFill="1" applyBorder="1" applyAlignment="1">
      <alignment horizontal="center" vertical="center"/>
    </xf>
    <xf numFmtId="4" fontId="17" fillId="3" borderId="14" xfId="0" applyNumberFormat="1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7" xfId="0" applyFont="1" applyBorder="1" applyAlignment="1">
      <alignment vertical="center" wrapText="1"/>
    </xf>
    <xf numFmtId="0" fontId="36" fillId="0" borderId="18" xfId="0" applyFont="1" applyBorder="1" applyAlignment="1">
      <alignment vertical="center" wrapText="1"/>
    </xf>
    <xf numFmtId="0" fontId="36" fillId="0" borderId="16" xfId="0" applyFont="1" applyBorder="1" applyAlignment="1">
      <alignment horizontal="center" vertical="center"/>
    </xf>
    <xf numFmtId="0" fontId="36" fillId="0" borderId="17" xfId="0" applyFont="1" applyBorder="1"/>
    <xf numFmtId="0" fontId="36" fillId="0" borderId="18" xfId="0" applyFont="1" applyBorder="1"/>
    <xf numFmtId="0" fontId="36" fillId="0" borderId="17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17" xfId="0" applyFont="1" applyBorder="1" applyAlignment="1">
      <alignment wrapText="1"/>
    </xf>
    <xf numFmtId="0" fontId="36" fillId="0" borderId="18" xfId="0" applyFont="1" applyBorder="1" applyAlignment="1">
      <alignment wrapText="1"/>
    </xf>
    <xf numFmtId="0" fontId="36" fillId="0" borderId="8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4" fillId="2" borderId="16" xfId="0" applyFont="1" applyFill="1" applyBorder="1" applyAlignment="1" applyProtection="1">
      <alignment horizontal="center" vertical="center" wrapText="1"/>
      <protection locked="0"/>
    </xf>
    <xf numFmtId="0" fontId="34" fillId="2" borderId="17" xfId="0" applyFont="1" applyFill="1" applyBorder="1" applyAlignment="1" applyProtection="1">
      <alignment horizontal="center" vertical="center" wrapText="1"/>
      <protection locked="0"/>
    </xf>
    <xf numFmtId="0" fontId="34" fillId="2" borderId="18" xfId="0" applyFont="1" applyFill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4" fontId="16" fillId="3" borderId="6" xfId="0" applyNumberFormat="1" applyFont="1" applyFill="1" applyBorder="1" applyAlignment="1">
      <alignment horizontal="center" vertical="center"/>
    </xf>
    <xf numFmtId="4" fontId="16" fillId="3" borderId="14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3" fontId="13" fillId="17" borderId="1" xfId="0" applyNumberFormat="1" applyFont="1" applyFill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 wrapText="1"/>
    </xf>
    <xf numFmtId="43" fontId="24" fillId="9" borderId="0" xfId="2" applyFont="1" applyFill="1" applyBorder="1" applyAlignment="1" applyProtection="1">
      <alignment horizontal="center" vertical="center"/>
      <protection locked="0"/>
    </xf>
    <xf numFmtId="49" fontId="6" fillId="3" borderId="9" xfId="0" applyNumberFormat="1" applyFont="1" applyFill="1" applyBorder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82" fillId="0" borderId="1" xfId="0" applyFont="1" applyBorder="1" applyAlignment="1">
      <alignment horizontal="left" vertical="center" wrapText="1"/>
    </xf>
    <xf numFmtId="0" fontId="56" fillId="9" borderId="1" xfId="0" applyFont="1" applyFill="1" applyBorder="1" applyAlignment="1" applyProtection="1">
      <alignment horizontal="left" vertical="top" wrapText="1"/>
      <protection locked="0"/>
    </xf>
    <xf numFmtId="0" fontId="76" fillId="0" borderId="1" xfId="0" quotePrefix="1" applyFont="1" applyBorder="1" applyAlignment="1">
      <alignment horizontal="left" vertical="top" wrapText="1"/>
    </xf>
    <xf numFmtId="0" fontId="76" fillId="0" borderId="1" xfId="0" applyFont="1" applyBorder="1" applyAlignment="1">
      <alignment horizontal="left" vertical="top" wrapText="1"/>
    </xf>
    <xf numFmtId="0" fontId="56" fillId="3" borderId="8" xfId="0" applyFont="1" applyFill="1" applyBorder="1" applyAlignment="1">
      <alignment horizontal="left" vertical="top" wrapText="1"/>
    </xf>
    <xf numFmtId="0" fontId="56" fillId="3" borderId="6" xfId="0" applyFont="1" applyFill="1" applyBorder="1" applyAlignment="1">
      <alignment horizontal="left" vertical="top" wrapText="1"/>
    </xf>
    <xf numFmtId="0" fontId="78" fillId="0" borderId="7" xfId="0" applyFont="1" applyBorder="1" applyAlignment="1">
      <alignment horizontal="left" vertical="center" wrapText="1"/>
    </xf>
    <xf numFmtId="0" fontId="78" fillId="0" borderId="3" xfId="0" applyFont="1" applyBorder="1" applyAlignment="1">
      <alignment horizontal="left" vertical="center" wrapText="1"/>
    </xf>
    <xf numFmtId="0" fontId="78" fillId="0" borderId="4" xfId="0" applyFont="1" applyBorder="1" applyAlignment="1">
      <alignment horizontal="left" vertical="center" wrapText="1"/>
    </xf>
    <xf numFmtId="0" fontId="76" fillId="0" borderId="7" xfId="0" applyFont="1" applyBorder="1" applyAlignment="1">
      <alignment horizontal="center" vertical="center" wrapText="1"/>
    </xf>
    <xf numFmtId="0" fontId="76" fillId="0" borderId="4" xfId="0" applyFont="1" applyBorder="1" applyAlignment="1">
      <alignment horizontal="center" vertical="center" wrapText="1"/>
    </xf>
    <xf numFmtId="2" fontId="76" fillId="0" borderId="0" xfId="2" applyNumberFormat="1" applyFont="1" applyAlignment="1">
      <alignment horizontal="center" vertical="center"/>
    </xf>
    <xf numFmtId="0" fontId="76" fillId="0" borderId="8" xfId="0" applyFont="1" applyBorder="1" applyAlignment="1">
      <alignment horizontal="right" vertical="center"/>
    </xf>
    <xf numFmtId="0" fontId="76" fillId="0" borderId="6" xfId="0" applyFont="1" applyBorder="1" applyAlignment="1">
      <alignment horizontal="right" vertical="center"/>
    </xf>
    <xf numFmtId="0" fontId="76" fillId="0" borderId="14" xfId="0" applyFont="1" applyBorder="1" applyAlignment="1">
      <alignment horizontal="right" vertical="center"/>
    </xf>
    <xf numFmtId="0" fontId="75" fillId="0" borderId="0" xfId="0" applyFont="1" applyAlignment="1">
      <alignment horizontal="center" vertical="center"/>
    </xf>
    <xf numFmtId="0" fontId="76" fillId="0" borderId="0" xfId="0" applyFont="1" applyAlignment="1">
      <alignment horizontal="right" vertical="center"/>
    </xf>
    <xf numFmtId="0" fontId="86" fillId="0" borderId="7" xfId="0" applyFont="1" applyBorder="1" applyAlignment="1">
      <alignment horizontal="center" vertical="center"/>
    </xf>
    <xf numFmtId="0" fontId="86" fillId="0" borderId="3" xfId="0" applyFont="1" applyBorder="1" applyAlignment="1">
      <alignment horizontal="center" vertical="center"/>
    </xf>
    <xf numFmtId="0" fontId="86" fillId="0" borderId="4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right" vertical="center" wrapText="1"/>
    </xf>
    <xf numFmtId="49" fontId="25" fillId="11" borderId="1" xfId="0" applyNumberFormat="1" applyFont="1" applyFill="1" applyBorder="1" applyAlignment="1">
      <alignment horizontal="right" vertical="center" wrapText="1"/>
    </xf>
    <xf numFmtId="0" fontId="95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95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25" fillId="0" borderId="1" xfId="2" applyFont="1" applyFill="1" applyBorder="1" applyAlignment="1">
      <alignment horizontal="right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49" fontId="13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11" borderId="1" xfId="0" applyFont="1" applyFill="1" applyBorder="1" applyAlignment="1">
      <alignment horizontal="center" vertical="center"/>
    </xf>
    <xf numFmtId="49" fontId="14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center" vertical="center" wrapText="1"/>
    </xf>
    <xf numFmtId="0" fontId="69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70" fillId="0" borderId="1" xfId="0" applyNumberFormat="1" applyFont="1" applyBorder="1" applyAlignment="1">
      <alignment horizontal="center" vertical="center" wrapText="1"/>
    </xf>
    <xf numFmtId="49" fontId="13" fillId="11" borderId="1" xfId="0" applyNumberFormat="1" applyFont="1" applyFill="1" applyBorder="1" applyAlignment="1">
      <alignment horizontal="center" vertical="center" wrapText="1"/>
    </xf>
    <xf numFmtId="43" fontId="4" fillId="0" borderId="1" xfId="2" applyFont="1" applyFill="1" applyBorder="1" applyAlignment="1" applyProtection="1">
      <alignment horizontal="right" vertical="center" wrapText="1"/>
    </xf>
    <xf numFmtId="43" fontId="4" fillId="0" borderId="0" xfId="2" applyFont="1" applyAlignment="1" applyProtection="1">
      <alignment horizontal="center" vertical="center"/>
    </xf>
    <xf numFmtId="43" fontId="15" fillId="0" borderId="1" xfId="2" applyFont="1" applyFill="1" applyBorder="1" applyAlignment="1" applyProtection="1">
      <alignment horizontal="center" vertical="center" wrapText="1"/>
    </xf>
    <xf numFmtId="49" fontId="18" fillId="0" borderId="8" xfId="0" applyNumberFormat="1" applyFont="1" applyBorder="1" applyAlignment="1">
      <alignment horizontal="right" vertical="center" wrapText="1"/>
    </xf>
    <xf numFmtId="49" fontId="18" fillId="0" borderId="6" xfId="0" applyNumberFormat="1" applyFont="1" applyBorder="1" applyAlignment="1">
      <alignment horizontal="right" vertical="center" wrapText="1"/>
    </xf>
    <xf numFmtId="49" fontId="18" fillId="0" borderId="14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3" fontId="4" fillId="0" borderId="1" xfId="2" applyFont="1" applyFill="1" applyBorder="1" applyAlignment="1" applyProtection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49" fontId="32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32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32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18" fillId="0" borderId="1" xfId="0" applyNumberFormat="1" applyFont="1" applyBorder="1" applyAlignment="1">
      <alignment horizontal="right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64" fontId="15" fillId="0" borderId="16" xfId="0" applyNumberFormat="1" applyFont="1" applyBorder="1" applyAlignment="1">
      <alignment horizontal="right" vertical="center" wrapText="1"/>
    </xf>
    <xf numFmtId="0" fontId="15" fillId="0" borderId="17" xfId="0" applyFont="1" applyBorder="1" applyAlignment="1">
      <alignment horizontal="right" vertical="center" wrapText="1"/>
    </xf>
    <xf numFmtId="0" fontId="15" fillId="0" borderId="18" xfId="0" applyFont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49" fontId="15" fillId="3" borderId="0" xfId="0" quotePrefix="1" applyNumberFormat="1" applyFont="1" applyFill="1" applyAlignment="1">
      <alignment horizontal="left" vertical="top" wrapText="1"/>
    </xf>
    <xf numFmtId="49" fontId="18" fillId="0" borderId="16" xfId="0" applyNumberFormat="1" applyFont="1" applyBorder="1" applyAlignment="1">
      <alignment horizontal="left" vertical="center" wrapText="1"/>
    </xf>
    <xf numFmtId="49" fontId="18" fillId="0" borderId="17" xfId="0" applyNumberFormat="1" applyFont="1" applyBorder="1" applyAlignment="1">
      <alignment horizontal="left" vertical="center" wrapText="1"/>
    </xf>
    <xf numFmtId="49" fontId="18" fillId="0" borderId="18" xfId="0" applyNumberFormat="1" applyFont="1" applyBorder="1" applyAlignment="1">
      <alignment horizontal="left" vertical="center" wrapText="1"/>
    </xf>
    <xf numFmtId="49" fontId="18" fillId="0" borderId="16" xfId="0" applyNumberFormat="1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49" fontId="18" fillId="0" borderId="16" xfId="0" applyNumberFormat="1" applyFont="1" applyBorder="1" applyAlignment="1">
      <alignment horizontal="right" vertical="center" wrapText="1"/>
    </xf>
    <xf numFmtId="49" fontId="18" fillId="0" borderId="17" xfId="0" applyNumberFormat="1" applyFont="1" applyBorder="1" applyAlignment="1">
      <alignment horizontal="right" vertical="center" wrapText="1"/>
    </xf>
    <xf numFmtId="164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17" xfId="0" applyNumberFormat="1" applyFont="1" applyBorder="1" applyAlignment="1">
      <alignment horizontal="right" vertical="center" wrapText="1"/>
    </xf>
    <xf numFmtId="164" fontId="15" fillId="0" borderId="18" xfId="0" applyNumberFormat="1" applyFont="1" applyBorder="1" applyAlignment="1">
      <alignment horizontal="right" vertical="center" wrapText="1"/>
    </xf>
    <xf numFmtId="164" fontId="4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/>
    </xf>
    <xf numFmtId="168" fontId="32" fillId="0" borderId="1" xfId="0" applyNumberFormat="1" applyFont="1" applyBorder="1" applyAlignment="1">
      <alignment horizontal="right" vertical="center" wrapText="1"/>
    </xf>
    <xf numFmtId="0" fontId="32" fillId="0" borderId="1" xfId="0" applyFont="1" applyBorder="1" applyAlignment="1">
      <alignment horizontal="right" vertical="center" wrapText="1"/>
    </xf>
    <xf numFmtId="0" fontId="84" fillId="0" borderId="8" xfId="0" applyFont="1" applyBorder="1" applyAlignment="1">
      <alignment horizontal="center" vertical="center" wrapText="1"/>
    </xf>
    <xf numFmtId="0" fontId="84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5" fillId="0" borderId="8" xfId="0" applyFont="1" applyBorder="1" applyAlignment="1">
      <alignment horizontal="center" vertical="center" wrapText="1"/>
    </xf>
    <xf numFmtId="0" fontId="85" fillId="0" borderId="14" xfId="0" applyFont="1" applyBorder="1" applyAlignment="1">
      <alignment horizontal="center" vertical="center" wrapText="1"/>
    </xf>
    <xf numFmtId="0" fontId="36" fillId="13" borderId="7" xfId="0" applyFont="1" applyFill="1" applyBorder="1" applyAlignment="1">
      <alignment horizontal="center" vertical="center"/>
    </xf>
    <xf numFmtId="0" fontId="36" fillId="13" borderId="3" xfId="0" applyFont="1" applyFill="1" applyBorder="1" applyAlignment="1">
      <alignment horizontal="center" vertical="center"/>
    </xf>
    <xf numFmtId="0" fontId="36" fillId="13" borderId="4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0" fontId="85" fillId="0" borderId="19" xfId="0" applyFont="1" applyBorder="1" applyAlignment="1">
      <alignment horizontal="center" vertical="center" wrapText="1"/>
    </xf>
    <xf numFmtId="0" fontId="85" fillId="0" borderId="5" xfId="0" applyFont="1" applyBorder="1" applyAlignment="1">
      <alignment horizontal="center" vertical="center" wrapText="1"/>
    </xf>
    <xf numFmtId="0" fontId="85" fillId="0" borderId="7" xfId="0" applyFont="1" applyBorder="1" applyAlignment="1">
      <alignment horizontal="center" vertical="center" wrapText="1"/>
    </xf>
    <xf numFmtId="0" fontId="85" fillId="0" borderId="4" xfId="0" applyFont="1" applyBorder="1" applyAlignment="1">
      <alignment horizontal="center" vertical="center" wrapText="1"/>
    </xf>
    <xf numFmtId="0" fontId="15" fillId="13" borderId="7" xfId="0" applyFont="1" applyFill="1" applyBorder="1" applyAlignment="1">
      <alignment horizontal="center" vertical="center"/>
    </xf>
    <xf numFmtId="0" fontId="15" fillId="13" borderId="4" xfId="0" applyFont="1" applyFill="1" applyBorder="1" applyAlignment="1">
      <alignment horizontal="center" vertical="center"/>
    </xf>
    <xf numFmtId="0" fontId="89" fillId="13" borderId="0" xfId="0" applyFont="1" applyFill="1" applyAlignment="1">
      <alignment horizontal="center"/>
    </xf>
    <xf numFmtId="0" fontId="15" fillId="0" borderId="0" xfId="0" applyFont="1" applyAlignment="1">
      <alignment horizontal="right" vertical="center"/>
    </xf>
    <xf numFmtId="0" fontId="88" fillId="0" borderId="0" xfId="0" applyFont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84" fillId="0" borderId="8" xfId="0" quotePrefix="1" applyFont="1" applyBorder="1" applyAlignment="1">
      <alignment horizontal="center" vertical="center" wrapText="1"/>
    </xf>
    <xf numFmtId="0" fontId="85" fillId="0" borderId="16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84" fillId="0" borderId="16" xfId="0" quotePrefix="1" applyFont="1" applyBorder="1" applyAlignment="1">
      <alignment horizontal="center" vertical="center" wrapText="1"/>
    </xf>
    <xf numFmtId="0" fontId="84" fillId="0" borderId="19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21" fillId="2" borderId="8" xfId="0" applyNumberFormat="1" applyFont="1" applyFill="1" applyBorder="1" applyAlignment="1" applyProtection="1">
      <alignment horizontal="left" vertical="top" wrapText="1"/>
      <protection locked="0"/>
    </xf>
    <xf numFmtId="49" fontId="21" fillId="2" borderId="6" xfId="0" applyNumberFormat="1" applyFont="1" applyFill="1" applyBorder="1" applyAlignment="1" applyProtection="1">
      <alignment horizontal="left" vertical="top" wrapText="1"/>
      <protection locked="0"/>
    </xf>
    <xf numFmtId="49" fontId="21" fillId="2" borderId="14" xfId="0" applyNumberFormat="1" applyFont="1" applyFill="1" applyBorder="1" applyAlignment="1" applyProtection="1">
      <alignment horizontal="left" vertical="top" wrapText="1"/>
      <protection locked="0"/>
    </xf>
    <xf numFmtId="49" fontId="73" fillId="0" borderId="0" xfId="0" applyNumberFormat="1" applyFont="1" applyAlignment="1">
      <alignment horizontal="center" vertical="center" wrapText="1"/>
    </xf>
    <xf numFmtId="49" fontId="30" fillId="0" borderId="0" xfId="0" applyNumberFormat="1" applyFont="1" applyAlignment="1">
      <alignment horizontal="left" vertical="top" wrapText="1"/>
    </xf>
    <xf numFmtId="49" fontId="9" fillId="11" borderId="0" xfId="0" applyNumberFormat="1" applyFont="1" applyFill="1" applyAlignment="1">
      <alignment horizontal="left" wrapText="1"/>
    </xf>
    <xf numFmtId="0" fontId="9" fillId="11" borderId="0" xfId="0" applyFont="1" applyFill="1" applyAlignment="1">
      <alignment horizontal="left" wrapText="1"/>
    </xf>
    <xf numFmtId="49" fontId="33" fillId="3" borderId="0" xfId="0" applyNumberFormat="1" applyFont="1" applyFill="1" applyAlignment="1">
      <alignment horizontal="left" wrapText="1"/>
    </xf>
    <xf numFmtId="49" fontId="30" fillId="3" borderId="0" xfId="0" applyNumberFormat="1" applyFont="1" applyFill="1" applyAlignment="1">
      <alignment horizontal="left" vertical="top" wrapText="1"/>
    </xf>
    <xf numFmtId="49" fontId="25" fillId="0" borderId="17" xfId="0" applyNumberFormat="1" applyFont="1" applyBorder="1" applyAlignment="1">
      <alignment horizontal="left" vertical="top" wrapText="1"/>
    </xf>
  </cellXfs>
  <cellStyles count="8">
    <cellStyle name="Collegamento ipertestuale" xfId="1" builtinId="8"/>
    <cellStyle name="Migliaia" xfId="2" builtinId="3"/>
    <cellStyle name="Migliaia 2" xfId="3"/>
    <cellStyle name="Normale" xfId="0" builtinId="0"/>
    <cellStyle name="Normale 2" xfId="4"/>
    <cellStyle name="Normale 3" xfId="5"/>
    <cellStyle name="Percentuale" xfId="6" builtinId="5"/>
    <cellStyle name="Percentuale 2" xfId="7"/>
  </cellStyles>
  <dxfs count="45">
    <dxf>
      <font>
        <color theme="0"/>
      </font>
      <fill>
        <patternFill>
          <bgColor theme="0"/>
        </patternFill>
      </fill>
    </dxf>
    <dxf>
      <font>
        <b/>
        <i val="0"/>
        <strike val="0"/>
        <color auto="1"/>
      </font>
      <fill>
        <patternFill>
          <bgColor rgb="FF00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00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strike val="0"/>
        <color auto="1"/>
      </font>
      <fill>
        <patternFill>
          <bgColor rgb="FFCCFFCC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FF00"/>
        </patternFill>
      </fill>
    </dxf>
    <dxf>
      <font>
        <b/>
        <i val="0"/>
        <strike val="0"/>
        <color auto="1"/>
      </font>
      <fill>
        <patternFill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  <color theme="1"/>
      </font>
      <fill>
        <patternFill>
          <bgColor rgb="FF00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theme="0"/>
      </font>
      <fill>
        <patternFill>
          <bgColor theme="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FF00"/>
      </font>
      <fill>
        <patternFill patternType="solid">
          <bgColor rgb="FF00FF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00FF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  <color theme="0"/>
      </font>
      <fill>
        <patternFill>
          <bgColor rgb="FF00FF00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464820</xdr:rowOff>
    </xdr:from>
    <xdr:to>
      <xdr:col>35</xdr:col>
      <xdr:colOff>91440</xdr:colOff>
      <xdr:row>1</xdr:row>
      <xdr:rowOff>1554480</xdr:rowOff>
    </xdr:to>
    <xdr:pic>
      <xdr:nvPicPr>
        <xdr:cNvPr id="45265" name="Immagine 1">
          <a:extLst>
            <a:ext uri="{FF2B5EF4-FFF2-40B4-BE49-F238E27FC236}">
              <a16:creationId xmlns:a16="http://schemas.microsoft.com/office/drawing/2014/main" id="{C7D4BA14-7DC5-8738-6DA2-B7CA567FE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464820"/>
          <a:ext cx="12862560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1981200</xdr:colOff>
      <xdr:row>15</xdr:row>
      <xdr:rowOff>251460</xdr:rowOff>
    </xdr:from>
    <xdr:to>
      <xdr:col>42</xdr:col>
      <xdr:colOff>83820</xdr:colOff>
      <xdr:row>18</xdr:row>
      <xdr:rowOff>30480</xdr:rowOff>
    </xdr:to>
    <xdr:pic>
      <xdr:nvPicPr>
        <xdr:cNvPr id="45266" name="Immagine 1">
          <a:extLst>
            <a:ext uri="{FF2B5EF4-FFF2-40B4-BE49-F238E27FC236}">
              <a16:creationId xmlns:a16="http://schemas.microsoft.com/office/drawing/2014/main" id="{EACDFFF7-6F18-ACDD-390F-3A15FA783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6797040"/>
          <a:ext cx="51358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AS95"/>
  <sheetViews>
    <sheetView showGridLines="0" zoomScale="80" zoomScaleNormal="80" zoomScaleSheetLayoutView="100" workbookViewId="0">
      <selection activeCell="S36" sqref="S36"/>
    </sheetView>
  </sheetViews>
  <sheetFormatPr defaultColWidth="3.88671875" defaultRowHeight="20.25" customHeight="1" x14ac:dyDescent="0.25"/>
  <cols>
    <col min="6" max="6" width="7" customWidth="1"/>
    <col min="10" max="10" width="11.44140625" bestFit="1" customWidth="1"/>
    <col min="18" max="18" width="14.33203125" bestFit="1" customWidth="1"/>
    <col min="19" max="19" width="28.6640625" customWidth="1"/>
    <col min="26" max="26" width="15.109375" customWidth="1"/>
    <col min="30" max="30" width="12.33203125" bestFit="1" customWidth="1"/>
    <col min="37" max="37" width="6.88671875" bestFit="1" customWidth="1"/>
  </cols>
  <sheetData>
    <row r="1" spans="1:41" ht="70.2" customHeight="1" x14ac:dyDescent="0.25"/>
    <row r="2" spans="1:41" s="90" customFormat="1" ht="162.6" customHeight="1" x14ac:dyDescent="0.6">
      <c r="A2" s="436" t="s">
        <v>993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7"/>
      <c r="AE2" s="437"/>
      <c r="AF2" s="437"/>
      <c r="AG2" s="437"/>
      <c r="AH2" s="437"/>
      <c r="AI2" s="437"/>
      <c r="AJ2" s="437"/>
      <c r="AK2" s="437"/>
      <c r="AL2" s="437"/>
      <c r="AM2" s="437"/>
      <c r="AN2" s="437"/>
      <c r="AO2" s="437"/>
    </row>
    <row r="3" spans="1:41" s="13" customFormat="1" ht="22.2" customHeight="1" x14ac:dyDescent="0.25">
      <c r="A3" s="440" t="s">
        <v>309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440"/>
      <c r="AF3" s="440"/>
      <c r="AG3" s="440"/>
      <c r="AH3" s="440"/>
      <c r="AI3" s="440"/>
      <c r="AJ3" s="440"/>
      <c r="AK3" s="440"/>
      <c r="AL3" s="440"/>
      <c r="AM3" s="440"/>
      <c r="AN3" s="440"/>
      <c r="AO3" s="440"/>
    </row>
    <row r="4" spans="1:41" s="13" customFormat="1" ht="20.25" customHeight="1" x14ac:dyDescent="0.25">
      <c r="C4" s="86"/>
      <c r="E4" s="86"/>
      <c r="AK4" s="86"/>
    </row>
    <row r="5" spans="1:41" s="13" customFormat="1" ht="30.6" customHeight="1" x14ac:dyDescent="0.25">
      <c r="A5" s="438" t="s">
        <v>161</v>
      </c>
      <c r="B5" s="438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8"/>
      <c r="AH5" s="438"/>
      <c r="AI5" s="438"/>
      <c r="AJ5" s="438"/>
      <c r="AK5" s="438"/>
      <c r="AL5" s="438"/>
      <c r="AM5" s="438"/>
      <c r="AN5" s="438"/>
    </row>
    <row r="6" spans="1:41" s="13" customFormat="1" ht="30" x14ac:dyDescent="0.25">
      <c r="A6" s="438" t="s">
        <v>12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438"/>
      <c r="AG6" s="438"/>
      <c r="AH6" s="438"/>
      <c r="AI6" s="438"/>
      <c r="AJ6" s="438"/>
      <c r="AK6" s="438"/>
      <c r="AL6" s="438"/>
      <c r="AM6" s="438"/>
      <c r="AN6" s="438"/>
    </row>
    <row r="7" spans="1:41" s="13" customFormat="1" ht="20.25" customHeight="1" x14ac:dyDescent="0.25">
      <c r="A7" s="438" t="s">
        <v>994</v>
      </c>
      <c r="B7" s="438"/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8"/>
      <c r="O7" s="438"/>
      <c r="P7" s="438"/>
      <c r="Q7" s="438"/>
      <c r="R7" s="438"/>
      <c r="S7" s="438"/>
      <c r="T7" s="438"/>
      <c r="U7" s="438"/>
      <c r="V7" s="438"/>
      <c r="W7" s="438"/>
      <c r="X7" s="438"/>
      <c r="Y7" s="438"/>
      <c r="Z7" s="438"/>
      <c r="AA7" s="438"/>
      <c r="AB7" s="438"/>
      <c r="AC7" s="438"/>
      <c r="AD7" s="438"/>
      <c r="AE7" s="438"/>
      <c r="AF7" s="438"/>
      <c r="AG7" s="438"/>
      <c r="AH7" s="438"/>
      <c r="AI7" s="438"/>
      <c r="AJ7" s="438"/>
      <c r="AK7" s="438"/>
      <c r="AL7" s="438"/>
      <c r="AM7" s="438"/>
      <c r="AN7" s="438"/>
    </row>
    <row r="8" spans="1:41" s="13" customFormat="1" ht="20.25" customHeight="1" x14ac:dyDescent="0.25">
      <c r="A8" s="438"/>
      <c r="B8" s="438"/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438"/>
      <c r="N8" s="438"/>
      <c r="O8" s="438"/>
      <c r="P8" s="438"/>
      <c r="Q8" s="438"/>
      <c r="R8" s="438"/>
      <c r="S8" s="438"/>
      <c r="T8" s="438"/>
      <c r="U8" s="438"/>
      <c r="V8" s="438"/>
      <c r="W8" s="438"/>
      <c r="X8" s="438"/>
      <c r="Y8" s="438"/>
      <c r="Z8" s="438"/>
      <c r="AA8" s="438"/>
      <c r="AB8" s="438"/>
      <c r="AC8" s="438"/>
      <c r="AD8" s="438"/>
      <c r="AE8" s="438"/>
      <c r="AF8" s="438"/>
      <c r="AG8" s="438"/>
      <c r="AH8" s="438"/>
      <c r="AI8" s="438"/>
      <c r="AJ8" s="438"/>
      <c r="AK8" s="438"/>
      <c r="AL8" s="438"/>
      <c r="AM8" s="438"/>
      <c r="AN8" s="438"/>
    </row>
    <row r="9" spans="1:41" s="13" customFormat="1" ht="10.199999999999999" customHeight="1" x14ac:dyDescent="0.25"/>
    <row r="10" spans="1:41" s="13" customFormat="1" ht="49.5" customHeight="1" x14ac:dyDescent="0.25">
      <c r="A10" s="443" t="s">
        <v>315</v>
      </c>
      <c r="B10" s="443"/>
      <c r="C10" s="443"/>
      <c r="D10" s="443"/>
      <c r="E10" s="443"/>
      <c r="F10" s="443"/>
      <c r="G10" s="443"/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3"/>
      <c r="Y10" s="443"/>
      <c r="Z10" s="443"/>
      <c r="AA10" s="443"/>
      <c r="AB10" s="443"/>
      <c r="AC10" s="443"/>
      <c r="AD10" s="443"/>
      <c r="AE10" s="443"/>
      <c r="AF10" s="443"/>
      <c r="AG10" s="443"/>
      <c r="AH10" s="443"/>
      <c r="AI10" s="443"/>
      <c r="AJ10" s="443"/>
      <c r="AK10" s="443"/>
      <c r="AL10" s="443"/>
      <c r="AM10" s="443"/>
      <c r="AN10" s="443"/>
      <c r="AO10" s="443"/>
    </row>
    <row r="11" spans="1:41" s="14" customFormat="1" ht="20.25" customHeight="1" x14ac:dyDescent="0.25">
      <c r="B11" s="441"/>
      <c r="C11" s="441"/>
      <c r="D11" s="441"/>
      <c r="E11" s="441"/>
      <c r="F11" s="441"/>
      <c r="G11" s="441"/>
      <c r="H11" s="441"/>
      <c r="I11" s="441"/>
      <c r="J11" s="439" t="s">
        <v>153</v>
      </c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39"/>
      <c r="W11" s="439"/>
      <c r="X11" s="439"/>
      <c r="Y11" s="439"/>
      <c r="Z11" s="439"/>
      <c r="AA11" s="439"/>
      <c r="AB11" s="439"/>
      <c r="AC11" s="439"/>
      <c r="AD11" s="439"/>
      <c r="AE11" s="439"/>
      <c r="AF11" s="439"/>
      <c r="AG11" s="442" t="s">
        <v>306</v>
      </c>
      <c r="AH11" s="442"/>
      <c r="AI11" s="442"/>
      <c r="AJ11" s="442"/>
      <c r="AK11" s="442"/>
      <c r="AL11" s="442"/>
      <c r="AM11" s="442"/>
      <c r="AN11" s="442"/>
      <c r="AO11" s="442"/>
    </row>
    <row r="12" spans="1:41" s="14" customFormat="1" ht="20.399999999999999" customHeight="1" x14ac:dyDescent="0.25">
      <c r="B12" s="153"/>
      <c r="C12" s="153"/>
      <c r="D12" s="153"/>
      <c r="E12" s="153"/>
      <c r="F12" s="153"/>
      <c r="G12" s="153"/>
      <c r="H12" s="153"/>
      <c r="I12" s="153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1"/>
      <c r="AH12" s="151"/>
      <c r="AI12" s="151"/>
      <c r="AJ12" s="151"/>
      <c r="AK12" s="151"/>
      <c r="AL12" s="151"/>
      <c r="AM12" s="151"/>
      <c r="AN12" s="151"/>
      <c r="AO12" s="151"/>
    </row>
    <row r="13" spans="1:41" s="14" customFormat="1" ht="20.25" customHeight="1" x14ac:dyDescent="0.25">
      <c r="B13" s="149" t="s">
        <v>425</v>
      </c>
      <c r="C13" s="153"/>
      <c r="D13" s="153"/>
      <c r="E13" s="153"/>
      <c r="F13" s="153"/>
      <c r="G13" s="153"/>
      <c r="H13" s="153"/>
      <c r="I13" s="153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1"/>
      <c r="AH13" s="151"/>
      <c r="AI13" s="151"/>
      <c r="AJ13" s="151"/>
      <c r="AK13" s="151"/>
      <c r="AL13" s="151"/>
      <c r="AM13" s="151"/>
      <c r="AN13" s="151"/>
      <c r="AO13" s="151"/>
    </row>
    <row r="14" spans="1:41" s="14" customFormat="1" ht="8.4" customHeight="1" x14ac:dyDescent="0.25">
      <c r="B14" s="182"/>
      <c r="C14" s="153"/>
      <c r="D14" s="153"/>
      <c r="E14" s="153"/>
      <c r="F14" s="153"/>
      <c r="G14" s="153"/>
      <c r="H14" s="153"/>
      <c r="I14" s="153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1"/>
      <c r="AH14" s="151"/>
      <c r="AI14" s="151"/>
      <c r="AJ14" s="151"/>
      <c r="AK14" s="151"/>
      <c r="AL14" s="151"/>
      <c r="AM14" s="151"/>
      <c r="AN14" s="151"/>
      <c r="AO14" s="151"/>
    </row>
    <row r="15" spans="1:41" s="14" customFormat="1" ht="16.2" customHeight="1" x14ac:dyDescent="0.25">
      <c r="B15" s="181"/>
      <c r="C15" s="217" t="s">
        <v>320</v>
      </c>
      <c r="D15" s="153"/>
      <c r="E15" s="108" t="s">
        <v>423</v>
      </c>
      <c r="F15" s="102"/>
      <c r="G15" s="102"/>
      <c r="H15" s="102"/>
      <c r="I15" s="102"/>
      <c r="J15" s="209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1"/>
      <c r="AH15" s="151"/>
      <c r="AI15" s="151"/>
      <c r="AJ15" s="151"/>
      <c r="AK15" s="151"/>
      <c r="AL15" s="151"/>
      <c r="AM15" s="151"/>
      <c r="AN15" s="151"/>
      <c r="AO15" s="151"/>
    </row>
    <row r="16" spans="1:41" s="14" customFormat="1" ht="16.2" customHeight="1" x14ac:dyDescent="0.25">
      <c r="B16" s="181"/>
      <c r="C16" s="153"/>
      <c r="D16" s="153"/>
      <c r="E16" s="108"/>
      <c r="F16" s="102"/>
      <c r="G16" s="102"/>
      <c r="H16" s="102"/>
      <c r="I16" s="102"/>
      <c r="J16" s="209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1"/>
      <c r="AH16" s="151"/>
      <c r="AI16" s="151"/>
      <c r="AJ16" s="151"/>
      <c r="AK16" s="151"/>
      <c r="AL16" s="151"/>
      <c r="AM16" s="151"/>
      <c r="AN16" s="151"/>
      <c r="AO16" s="151"/>
    </row>
    <row r="17" spans="1:41" s="14" customFormat="1" ht="16.2" customHeight="1" x14ac:dyDescent="0.25">
      <c r="B17" s="153"/>
      <c r="C17" s="210" t="str">
        <f>IF(C15="X"," ","X")</f>
        <v xml:space="preserve"> </v>
      </c>
      <c r="D17" s="153"/>
      <c r="E17" s="108" t="s">
        <v>424</v>
      </c>
      <c r="F17" s="102"/>
      <c r="G17" s="102"/>
      <c r="H17" s="102"/>
      <c r="I17" s="102"/>
      <c r="J17" s="209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1"/>
      <c r="AH17" s="151"/>
      <c r="AI17" s="151"/>
      <c r="AJ17" s="151"/>
      <c r="AK17" s="151"/>
      <c r="AL17" s="151"/>
      <c r="AM17" s="151"/>
      <c r="AN17" s="151"/>
      <c r="AO17" s="151"/>
    </row>
    <row r="18" spans="1:41" s="13" customFormat="1" ht="20.25" customHeight="1" x14ac:dyDescent="0.25"/>
    <row r="19" spans="1:41" s="13" customFormat="1" ht="20.25" customHeight="1" thickBot="1" x14ac:dyDescent="0.3"/>
    <row r="20" spans="1:41" s="15" customFormat="1" ht="20.25" customHeight="1" thickBot="1" x14ac:dyDescent="0.3">
      <c r="A20" s="433" t="s">
        <v>0</v>
      </c>
      <c r="B20" s="434"/>
      <c r="C20" s="434"/>
      <c r="D20" s="434"/>
      <c r="E20" s="434"/>
      <c r="F20" s="434"/>
      <c r="G20" s="434"/>
      <c r="H20" s="434"/>
      <c r="I20" s="434"/>
      <c r="J20" s="434"/>
      <c r="K20" s="434"/>
      <c r="L20" s="434"/>
      <c r="M20" s="434"/>
      <c r="N20" s="434"/>
      <c r="O20" s="434"/>
      <c r="P20" s="434"/>
      <c r="Q20" s="434"/>
      <c r="R20" s="434"/>
      <c r="S20" s="434"/>
      <c r="T20" s="434"/>
      <c r="U20" s="434"/>
      <c r="V20" s="434"/>
      <c r="W20" s="434"/>
      <c r="X20" s="434"/>
      <c r="Y20" s="434"/>
      <c r="Z20" s="434"/>
      <c r="AA20" s="434"/>
      <c r="AB20" s="434"/>
      <c r="AC20" s="434"/>
      <c r="AD20" s="434"/>
      <c r="AE20" s="434"/>
      <c r="AF20" s="434"/>
      <c r="AG20" s="434"/>
      <c r="AH20" s="434"/>
      <c r="AI20" s="434"/>
      <c r="AJ20" s="434"/>
      <c r="AK20" s="434"/>
      <c r="AL20" s="434"/>
      <c r="AM20" s="434"/>
      <c r="AN20" s="434"/>
      <c r="AO20" s="435"/>
    </row>
    <row r="21" spans="1:41" s="15" customFormat="1" ht="20.25" customHeight="1" x14ac:dyDescent="0.25">
      <c r="Y21" s="16"/>
    </row>
    <row r="22" spans="1:41" s="92" customFormat="1" ht="17.399999999999999" x14ac:dyDescent="0.3">
      <c r="A22" s="259" t="s">
        <v>154</v>
      </c>
      <c r="B22" s="260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</row>
    <row r="23" spans="1:41" s="92" customFormat="1" ht="14.4" customHeight="1" x14ac:dyDescent="0.3">
      <c r="A23" s="2" t="s">
        <v>155</v>
      </c>
      <c r="B23" s="18"/>
    </row>
    <row r="24" spans="1:41" s="92" customFormat="1" ht="14.4" customHeight="1" x14ac:dyDescent="0.25"/>
    <row r="25" spans="1:41" s="92" customFormat="1" ht="14.4" customHeight="1" x14ac:dyDescent="0.3">
      <c r="B25" s="2" t="s">
        <v>157</v>
      </c>
      <c r="C25" s="1"/>
      <c r="D25" s="1"/>
      <c r="E25" s="1"/>
    </row>
    <row r="26" spans="1:41" s="1" customFormat="1" ht="21" x14ac:dyDescent="0.4">
      <c r="A26" s="18"/>
      <c r="B26" s="18" t="s">
        <v>156</v>
      </c>
      <c r="C26" s="18"/>
      <c r="D26" s="18"/>
      <c r="E26" s="18"/>
      <c r="F26" s="18"/>
      <c r="G26" s="18"/>
      <c r="H26" s="18"/>
      <c r="I26" s="18"/>
      <c r="J26" s="107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</row>
    <row r="27" spans="1:41" s="1" customFormat="1" ht="14.4" customHeight="1" x14ac:dyDescent="0.3">
      <c r="B27" s="18"/>
      <c r="C27" s="18"/>
      <c r="D27" s="18"/>
      <c r="E27" s="18"/>
      <c r="F27" s="18"/>
      <c r="G27" s="18"/>
      <c r="H27" s="18"/>
      <c r="I27" s="18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1" s="1" customFormat="1" ht="21" customHeight="1" x14ac:dyDescent="0.3">
      <c r="B28" s="18"/>
      <c r="C28" s="18"/>
      <c r="D28" s="18"/>
      <c r="E28" s="18"/>
      <c r="F28" s="18"/>
      <c r="G28" s="18"/>
      <c r="H28" s="18"/>
      <c r="I28" s="18"/>
      <c r="J28" s="18" t="s">
        <v>964</v>
      </c>
      <c r="K28" s="3"/>
      <c r="L28" s="389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2" t="s">
        <v>479</v>
      </c>
      <c r="AB28" s="394"/>
      <c r="AC28" s="384"/>
      <c r="AD28" s="391" t="s">
        <v>965</v>
      </c>
      <c r="AE28" s="390"/>
      <c r="AF28" s="385"/>
      <c r="AG28" s="385"/>
      <c r="AH28" s="385"/>
      <c r="AI28" s="385"/>
      <c r="AJ28" s="385"/>
      <c r="AK28" s="385"/>
      <c r="AL28" s="385"/>
      <c r="AM28" s="385"/>
      <c r="AN28" s="385"/>
    </row>
    <row r="29" spans="1:41" s="1" customFormat="1" ht="14.4" customHeight="1" x14ac:dyDescent="0.3">
      <c r="B29" s="18"/>
      <c r="C29" s="18"/>
      <c r="D29" s="18"/>
      <c r="E29" s="18"/>
      <c r="F29" s="18"/>
      <c r="G29" s="18"/>
      <c r="H29" s="18"/>
      <c r="I29" s="18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</row>
    <row r="30" spans="1:41" s="1" customFormat="1" ht="17.399999999999999" x14ac:dyDescent="0.3">
      <c r="C30" s="18"/>
      <c r="E30" s="18"/>
      <c r="F30" s="18"/>
      <c r="G30" s="18"/>
      <c r="H30" s="18"/>
      <c r="I30" s="18"/>
      <c r="J30" s="18" t="s">
        <v>158</v>
      </c>
      <c r="S30" s="428" t="s">
        <v>967</v>
      </c>
      <c r="T30" s="11"/>
      <c r="U30" s="11"/>
      <c r="V30" s="11"/>
      <c r="W30" s="11"/>
      <c r="X30" s="11"/>
      <c r="Y30" s="11"/>
      <c r="Z30" s="11"/>
      <c r="AA30" s="149"/>
      <c r="AB30" s="149"/>
      <c r="AE30" s="3"/>
      <c r="AF30" s="3"/>
      <c r="AG30" s="3"/>
      <c r="AH30" s="3"/>
      <c r="AI30" s="3"/>
      <c r="AJ30" s="3"/>
      <c r="AK30" s="3"/>
      <c r="AL30" s="3"/>
      <c r="AM30" s="3"/>
      <c r="AN30" s="3"/>
    </row>
    <row r="31" spans="1:41" s="1" customFormat="1" ht="14.4" customHeight="1" x14ac:dyDescent="0.3">
      <c r="B31" s="18"/>
      <c r="C31" s="18"/>
      <c r="D31" s="18"/>
      <c r="E31" s="18"/>
      <c r="F31" s="18"/>
      <c r="G31" s="18"/>
      <c r="H31" s="18"/>
      <c r="I31" s="18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1" s="1" customFormat="1" ht="21" x14ac:dyDescent="0.4">
      <c r="B32" s="18" t="s">
        <v>14</v>
      </c>
      <c r="C32" s="18"/>
      <c r="D32" s="18"/>
      <c r="E32" s="18"/>
      <c r="F32" s="18"/>
      <c r="G32" s="18"/>
      <c r="H32" s="18"/>
      <c r="I32" s="18"/>
      <c r="J32" s="21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</row>
    <row r="33" spans="2:40" s="1" customFormat="1" ht="14.4" customHeight="1" x14ac:dyDescent="0.3">
      <c r="B33" s="2"/>
      <c r="C33" s="18"/>
    </row>
    <row r="34" spans="2:40" s="92" customFormat="1" ht="17.399999999999999" x14ac:dyDescent="0.3">
      <c r="B34" s="2" t="s">
        <v>1</v>
      </c>
      <c r="C34" s="1"/>
      <c r="D34" s="1"/>
      <c r="E34" s="1"/>
      <c r="J34" s="423" t="str">
        <f>IF(S30="Titolare di azienda agricola omonima","ditta individuale"," ")</f>
        <v xml:space="preserve"> </v>
      </c>
      <c r="K34" s="424"/>
      <c r="L34" s="424"/>
      <c r="M34" s="424"/>
      <c r="N34" s="424"/>
      <c r="O34" s="424"/>
      <c r="P34" s="424"/>
      <c r="S34" s="431" t="s">
        <v>987</v>
      </c>
      <c r="T34" s="431"/>
      <c r="U34" s="431"/>
      <c r="V34" s="431"/>
      <c r="W34" s="431"/>
      <c r="X34" s="431"/>
      <c r="Y34" s="431"/>
      <c r="Z34" s="431"/>
      <c r="AA34" s="431"/>
      <c r="AB34" s="431"/>
      <c r="AC34" s="431"/>
      <c r="AD34" s="431"/>
      <c r="AE34" s="431"/>
      <c r="AF34" s="431"/>
      <c r="AG34" s="431"/>
      <c r="AH34" s="431"/>
      <c r="AI34" s="431"/>
      <c r="AK34"/>
      <c r="AN34" s="19"/>
    </row>
    <row r="35" spans="2:40" s="1" customFormat="1" ht="20.25" customHeight="1" x14ac:dyDescent="0.35">
      <c r="B35" s="2"/>
      <c r="J35" s="89"/>
      <c r="K35" s="3"/>
      <c r="S35"/>
      <c r="T35" s="3"/>
      <c r="V35" s="7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N35" s="4"/>
    </row>
    <row r="36" spans="2:40" s="1" customFormat="1" ht="24.75" customHeight="1" x14ac:dyDescent="0.3">
      <c r="B36" s="2" t="s">
        <v>317</v>
      </c>
      <c r="G36" s="387"/>
      <c r="H36" s="395"/>
      <c r="I36" s="395"/>
      <c r="J36" s="395"/>
      <c r="K36" s="395"/>
      <c r="L36" s="395"/>
      <c r="M36" s="395"/>
      <c r="N36" s="395"/>
      <c r="O36" s="395"/>
      <c r="P36" s="395"/>
      <c r="Q36" s="395"/>
      <c r="R36" s="110" t="s">
        <v>316</v>
      </c>
      <c r="S36" s="386"/>
      <c r="T36" s="396"/>
      <c r="U36" s="396"/>
      <c r="V36" s="396"/>
      <c r="W36" s="396"/>
      <c r="X36" s="396"/>
      <c r="Y36" s="396"/>
      <c r="Z36" s="396"/>
      <c r="AN36" s="4"/>
    </row>
    <row r="37" spans="2:40" s="1" customFormat="1" ht="20.25" customHeight="1" x14ac:dyDescent="0.35">
      <c r="B37" s="2"/>
      <c r="J37" s="5"/>
      <c r="K37" s="3"/>
      <c r="S37" s="5"/>
      <c r="T37" s="3"/>
      <c r="V37" s="7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N37" s="4"/>
    </row>
    <row r="38" spans="2:40" s="1" customFormat="1" ht="14.4" customHeight="1" x14ac:dyDescent="0.35">
      <c r="B38" s="2" t="s">
        <v>322</v>
      </c>
      <c r="J38" s="5"/>
      <c r="K38" s="3"/>
      <c r="S38" s="5"/>
      <c r="T38" s="3"/>
      <c r="V38" s="7"/>
      <c r="W38" s="8"/>
      <c r="X38" s="8"/>
      <c r="Y38" s="8"/>
      <c r="Z38" s="8"/>
      <c r="AN38" s="4"/>
    </row>
    <row r="39" spans="2:40" s="1" customFormat="1" ht="14.4" customHeight="1" x14ac:dyDescent="0.35">
      <c r="B39" s="2"/>
      <c r="J39" s="5"/>
      <c r="K39" s="3"/>
      <c r="S39" s="5"/>
      <c r="T39" s="3"/>
      <c r="V39" s="7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N39" s="4"/>
    </row>
    <row r="40" spans="2:40" s="92" customFormat="1" ht="14.4" customHeight="1" x14ac:dyDescent="0.3">
      <c r="B40" s="93"/>
      <c r="J40" s="103"/>
      <c r="K40" s="96"/>
      <c r="AA40" s="105"/>
      <c r="AB40" s="105"/>
    </row>
    <row r="41" spans="2:40" s="92" customFormat="1" ht="17.399999999999999" x14ac:dyDescent="0.3">
      <c r="B41" s="93"/>
      <c r="C41" s="87"/>
      <c r="E41" s="432" t="s">
        <v>473</v>
      </c>
      <c r="F41" s="432"/>
      <c r="G41" s="432"/>
      <c r="H41" s="432"/>
      <c r="I41" s="432"/>
      <c r="J41" s="149" t="s">
        <v>323</v>
      </c>
      <c r="K41" s="108"/>
      <c r="L41" s="108"/>
      <c r="R41" s="95"/>
      <c r="S41" s="103"/>
      <c r="T41" s="96"/>
      <c r="U41" s="150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</row>
    <row r="42" spans="2:40" s="92" customFormat="1" ht="14.4" customHeight="1" x14ac:dyDescent="0.3">
      <c r="B42" s="93"/>
      <c r="J42" s="103"/>
      <c r="K42" s="96"/>
      <c r="S42" s="103"/>
      <c r="T42" s="96"/>
      <c r="V42" s="104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N42" s="4"/>
    </row>
    <row r="43" spans="2:40" s="92" customFormat="1" ht="14.4" customHeight="1" x14ac:dyDescent="0.3">
      <c r="B43" s="93"/>
      <c r="E43" s="11" t="s">
        <v>321</v>
      </c>
      <c r="J43" s="103"/>
      <c r="K43" s="96"/>
      <c r="M43" s="406"/>
      <c r="N43" s="407"/>
      <c r="O43" s="407"/>
      <c r="P43" s="407"/>
      <c r="Q43" s="407"/>
      <c r="R43" s="407"/>
      <c r="S43" s="407"/>
      <c r="T43" s="407"/>
      <c r="U43" s="407"/>
      <c r="V43" s="407"/>
      <c r="W43" s="407"/>
      <c r="X43" s="407"/>
      <c r="Y43" s="407"/>
      <c r="Z43" s="407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N43" s="4"/>
    </row>
    <row r="44" spans="2:40" s="92" customFormat="1" ht="14.4" customHeight="1" x14ac:dyDescent="0.3">
      <c r="B44" s="93"/>
      <c r="E44" s="97"/>
      <c r="J44" s="103"/>
      <c r="K44" s="96"/>
      <c r="S44" s="103"/>
      <c r="T44" s="96"/>
      <c r="V44" s="104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</row>
    <row r="45" spans="2:40" s="92" customFormat="1" ht="17.399999999999999" x14ac:dyDescent="0.3">
      <c r="B45" s="93"/>
      <c r="C45" s="87"/>
      <c r="E45" s="11" t="s">
        <v>388</v>
      </c>
      <c r="J45" s="103"/>
      <c r="K45" s="96"/>
      <c r="S45" s="103"/>
      <c r="T45" s="96"/>
      <c r="V45" s="420"/>
      <c r="W45" s="421"/>
      <c r="X45" s="421"/>
      <c r="Y45" s="421"/>
      <c r="Z45" s="421"/>
      <c r="AA45" s="105"/>
      <c r="AB45" s="141" t="s">
        <v>330</v>
      </c>
      <c r="AC45" s="105"/>
      <c r="AD45" s="448"/>
      <c r="AE45" s="448"/>
      <c r="AF45" s="448"/>
      <c r="AG45" s="448"/>
      <c r="AH45" s="448"/>
      <c r="AI45" s="448"/>
    </row>
    <row r="46" spans="2:40" s="92" customFormat="1" ht="14.4" customHeight="1" x14ac:dyDescent="0.3">
      <c r="B46" s="93"/>
      <c r="E46" s="97"/>
      <c r="J46" s="103"/>
      <c r="K46" s="96"/>
      <c r="S46" s="103"/>
      <c r="T46" s="96"/>
      <c r="V46" s="104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</row>
    <row r="47" spans="2:40" s="92" customFormat="1" ht="14.4" customHeight="1" x14ac:dyDescent="0.3">
      <c r="B47" s="93"/>
      <c r="E47" s="97"/>
      <c r="J47" s="103"/>
      <c r="K47" s="96"/>
      <c r="S47" s="103"/>
      <c r="T47" s="96"/>
      <c r="V47" s="104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</row>
    <row r="48" spans="2:40" s="1" customFormat="1" ht="16.95" customHeight="1" x14ac:dyDescent="0.3">
      <c r="B48" s="2"/>
      <c r="C48" s="9" t="s">
        <v>318</v>
      </c>
      <c r="J48" s="5"/>
      <c r="K48" s="3"/>
      <c r="L48" s="425">
        <f>+J26</f>
        <v>0</v>
      </c>
      <c r="M48" s="426"/>
      <c r="N48" s="427"/>
      <c r="O48" s="426"/>
      <c r="P48" s="426"/>
      <c r="Q48" s="426"/>
      <c r="R48" s="426"/>
      <c r="S48" s="426"/>
      <c r="T48" s="426"/>
      <c r="U48" s="426"/>
      <c r="V48" s="426"/>
      <c r="W48" s="426"/>
      <c r="X48" s="426"/>
      <c r="Y48" s="426"/>
      <c r="Z48" s="426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4" s="1" customFormat="1" ht="14.4" customHeight="1" x14ac:dyDescent="0.35">
      <c r="B49" s="2"/>
      <c r="J49" s="5"/>
      <c r="K49" s="3"/>
      <c r="S49" s="5"/>
      <c r="T49" s="3"/>
      <c r="V49" s="7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N49" s="4"/>
    </row>
    <row r="50" spans="1:44" s="1" customFormat="1" ht="17.399999999999999" x14ac:dyDescent="0.3">
      <c r="B50" s="2"/>
      <c r="C50" s="25" t="s">
        <v>313</v>
      </c>
      <c r="E50" s="446" t="s">
        <v>979</v>
      </c>
      <c r="F50" s="446"/>
      <c r="G50" s="446"/>
      <c r="H50" s="446"/>
      <c r="I50" s="445" t="s">
        <v>314</v>
      </c>
      <c r="J50" s="445"/>
      <c r="K50" s="445"/>
      <c r="L50" s="445"/>
      <c r="M50" s="445"/>
      <c r="N50" s="445"/>
      <c r="O50" s="445"/>
      <c r="P50" s="445"/>
      <c r="Q50" s="445"/>
      <c r="R50" s="445"/>
      <c r="S50" s="445"/>
      <c r="T50" s="445"/>
      <c r="U50" s="445"/>
      <c r="V50" s="445"/>
      <c r="W50" s="445"/>
      <c r="X50" s="445"/>
      <c r="Y50" s="445"/>
      <c r="Z50" s="445"/>
      <c r="AA50" s="445"/>
      <c r="AB50" s="445"/>
      <c r="AC50" s="445"/>
      <c r="AD50" s="445"/>
      <c r="AE50" s="445"/>
      <c r="AF50" s="445"/>
      <c r="AG50" s="445"/>
      <c r="AH50" s="445"/>
      <c r="AI50" s="445"/>
      <c r="AJ50" s="445"/>
      <c r="AK50" s="445"/>
      <c r="AL50" s="445"/>
      <c r="AM50" s="445"/>
      <c r="AN50" s="94"/>
    </row>
    <row r="51" spans="1:44" s="1" customFormat="1" ht="42" customHeight="1" x14ac:dyDescent="0.3">
      <c r="B51" s="2"/>
      <c r="E51" s="94"/>
      <c r="F51" s="94"/>
      <c r="G51" s="94"/>
      <c r="H51" s="94"/>
      <c r="I51" s="445"/>
      <c r="J51" s="445"/>
      <c r="K51" s="445"/>
      <c r="L51" s="445"/>
      <c r="M51" s="445"/>
      <c r="N51" s="445"/>
      <c r="O51" s="445"/>
      <c r="P51" s="445"/>
      <c r="Q51" s="445"/>
      <c r="R51" s="445"/>
      <c r="S51" s="445"/>
      <c r="T51" s="445"/>
      <c r="U51" s="445"/>
      <c r="V51" s="445"/>
      <c r="W51" s="445"/>
      <c r="X51" s="445"/>
      <c r="Y51" s="445"/>
      <c r="Z51" s="445"/>
      <c r="AA51" s="445"/>
      <c r="AB51" s="445"/>
      <c r="AC51" s="445"/>
      <c r="AD51" s="445"/>
      <c r="AE51" s="445"/>
      <c r="AF51" s="445"/>
      <c r="AG51" s="445"/>
      <c r="AH51" s="445"/>
      <c r="AI51" s="445"/>
      <c r="AJ51" s="445"/>
      <c r="AK51" s="445"/>
      <c r="AL51" s="445"/>
      <c r="AM51" s="445"/>
      <c r="AN51" s="94"/>
    </row>
    <row r="52" spans="1:44" s="1" customFormat="1" ht="14.4" customHeight="1" x14ac:dyDescent="0.35">
      <c r="B52" s="2"/>
      <c r="J52" s="5"/>
      <c r="K52" s="3"/>
      <c r="S52" s="5"/>
      <c r="T52" s="3"/>
      <c r="V52" s="7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N52" s="4"/>
    </row>
    <row r="53" spans="1:44" s="1" customFormat="1" ht="19.95" customHeight="1" x14ac:dyDescent="0.3">
      <c r="B53" s="445" t="s">
        <v>324</v>
      </c>
      <c r="C53" s="445"/>
      <c r="D53" s="445"/>
      <c r="E53" s="445"/>
      <c r="F53" s="445"/>
      <c r="G53" s="445"/>
      <c r="H53" s="445"/>
      <c r="I53" s="445"/>
      <c r="J53" s="445"/>
      <c r="K53" s="445"/>
      <c r="L53" s="445"/>
      <c r="M53" s="445"/>
      <c r="N53" s="445"/>
      <c r="O53" s="445"/>
      <c r="P53" s="445"/>
      <c r="Q53" s="445"/>
      <c r="R53" s="445"/>
      <c r="S53" s="445"/>
      <c r="T53" s="445"/>
      <c r="U53" s="445"/>
      <c r="V53" s="445"/>
      <c r="W53" s="445"/>
      <c r="X53" s="445"/>
      <c r="Y53" s="445"/>
      <c r="Z53" s="445"/>
      <c r="AA53" s="445"/>
      <c r="AB53" s="445"/>
      <c r="AC53" s="445"/>
      <c r="AD53" s="445"/>
      <c r="AE53" s="445"/>
      <c r="AF53" s="445"/>
      <c r="AG53" s="445"/>
      <c r="AH53" s="445"/>
      <c r="AI53" s="445"/>
      <c r="AJ53" s="445"/>
      <c r="AK53" s="445"/>
      <c r="AL53" s="445"/>
      <c r="AM53" s="445"/>
      <c r="AN53" s="445"/>
      <c r="AO53" s="9"/>
      <c r="AP53" s="9"/>
      <c r="AQ53" s="9"/>
      <c r="AR53" s="9"/>
    </row>
    <row r="54" spans="1:44" s="1" customFormat="1" ht="19.95" customHeight="1" x14ac:dyDescent="0.25">
      <c r="B54" s="445"/>
      <c r="C54" s="445"/>
      <c r="D54" s="445"/>
      <c r="E54" s="445"/>
      <c r="F54" s="445"/>
      <c r="G54" s="445"/>
      <c r="H54" s="445"/>
      <c r="I54" s="445"/>
      <c r="J54" s="445"/>
      <c r="K54" s="445"/>
      <c r="L54" s="445"/>
      <c r="M54" s="445"/>
      <c r="N54" s="445"/>
      <c r="O54" s="445"/>
      <c r="P54" s="445"/>
      <c r="Q54" s="445"/>
      <c r="R54" s="445"/>
      <c r="S54" s="445"/>
      <c r="T54" s="445"/>
      <c r="U54" s="445"/>
      <c r="V54" s="445"/>
      <c r="W54" s="445"/>
      <c r="X54" s="445"/>
      <c r="Y54" s="445"/>
      <c r="Z54" s="445"/>
      <c r="AA54" s="445"/>
      <c r="AB54" s="445"/>
      <c r="AC54" s="445"/>
      <c r="AD54" s="445"/>
      <c r="AE54" s="445"/>
      <c r="AF54" s="445"/>
      <c r="AG54" s="445"/>
      <c r="AH54" s="445"/>
      <c r="AI54" s="445"/>
      <c r="AJ54" s="445"/>
      <c r="AK54" s="445"/>
      <c r="AL54" s="445"/>
      <c r="AM54" s="445"/>
      <c r="AN54" s="445"/>
    </row>
    <row r="55" spans="1:44" s="1" customFormat="1" ht="14.4" customHeight="1" x14ac:dyDescent="0.25">
      <c r="B55" s="445"/>
      <c r="C55" s="445"/>
      <c r="D55" s="445"/>
      <c r="E55" s="445"/>
      <c r="F55" s="445"/>
      <c r="G55" s="445"/>
      <c r="H55" s="445"/>
      <c r="I55" s="445"/>
      <c r="J55" s="445"/>
      <c r="K55" s="445"/>
      <c r="L55" s="445"/>
      <c r="M55" s="445"/>
      <c r="N55" s="445"/>
      <c r="O55" s="445"/>
      <c r="P55" s="445"/>
      <c r="Q55" s="445"/>
      <c r="R55" s="445"/>
      <c r="S55" s="445"/>
      <c r="T55" s="445"/>
      <c r="U55" s="445"/>
      <c r="V55" s="445"/>
      <c r="W55" s="445"/>
      <c r="X55" s="445"/>
      <c r="Y55" s="445"/>
      <c r="Z55" s="445"/>
      <c r="AA55" s="445"/>
      <c r="AB55" s="445"/>
      <c r="AC55" s="445"/>
      <c r="AD55" s="445"/>
      <c r="AE55" s="445"/>
      <c r="AF55" s="445"/>
      <c r="AG55" s="445"/>
      <c r="AH55" s="445"/>
      <c r="AI55" s="445"/>
      <c r="AJ55" s="445"/>
      <c r="AK55" s="445"/>
      <c r="AL55" s="445"/>
      <c r="AM55" s="445"/>
      <c r="AN55" s="445"/>
    </row>
    <row r="56" spans="1:44" s="1" customFormat="1" ht="14.4" customHeight="1" x14ac:dyDescent="0.35">
      <c r="B56" s="9" t="s">
        <v>325</v>
      </c>
      <c r="J56" s="5"/>
      <c r="K56" s="3"/>
      <c r="S56" s="5"/>
      <c r="T56" s="3"/>
      <c r="V56" s="7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N56" s="4"/>
    </row>
    <row r="57" spans="1:44" s="1" customFormat="1" ht="14.4" customHeight="1" x14ac:dyDescent="0.35">
      <c r="B57" s="2"/>
      <c r="J57" s="5"/>
      <c r="K57" s="3"/>
      <c r="S57" s="5"/>
      <c r="T57" s="3"/>
      <c r="V57" s="7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N57" s="4"/>
    </row>
    <row r="58" spans="1:44" s="1" customFormat="1" ht="19.95" customHeight="1" x14ac:dyDescent="0.25">
      <c r="B58" s="149" t="s">
        <v>849</v>
      </c>
      <c r="F58" s="292" t="s">
        <v>850</v>
      </c>
      <c r="G58" s="390"/>
      <c r="H58" s="408"/>
      <c r="I58" s="408"/>
      <c r="J58" s="408"/>
      <c r="K58" s="408"/>
      <c r="L58" s="408"/>
      <c r="M58" s="408"/>
      <c r="N58" s="408"/>
      <c r="O58" s="408"/>
      <c r="P58" s="408"/>
      <c r="Q58" s="408"/>
      <c r="R58" s="408"/>
      <c r="S58" s="25" t="s">
        <v>479</v>
      </c>
      <c r="T58" s="390"/>
      <c r="U58" s="408"/>
      <c r="V58" s="8"/>
      <c r="W58" s="11" t="s">
        <v>852</v>
      </c>
      <c r="X58" s="8"/>
      <c r="Y58" s="8"/>
      <c r="Z58" s="397"/>
      <c r="AA58" s="403"/>
      <c r="AB58" s="403"/>
      <c r="AC58" s="403"/>
      <c r="AD58" s="403"/>
      <c r="AE58" s="403"/>
      <c r="AF58" s="403"/>
      <c r="AG58" s="403"/>
      <c r="AH58" s="403"/>
      <c r="AI58" s="403"/>
      <c r="AJ58" s="403"/>
      <c r="AK58" s="403"/>
      <c r="AL58" s="403"/>
      <c r="AM58" s="403"/>
      <c r="AN58" s="403"/>
    </row>
    <row r="59" spans="1:44" s="1" customFormat="1" ht="19.95" customHeight="1" x14ac:dyDescent="0.25">
      <c r="B59" s="149"/>
      <c r="F59" s="292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8"/>
      <c r="W59" s="11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</row>
    <row r="60" spans="1:44" s="1" customFormat="1" ht="19.95" customHeight="1" x14ac:dyDescent="0.25">
      <c r="B60" s="149"/>
      <c r="F60" s="292" t="s">
        <v>853</v>
      </c>
      <c r="G60" s="409"/>
      <c r="H60" s="410"/>
      <c r="I60" s="410"/>
      <c r="J60" s="410"/>
      <c r="K60" s="410"/>
      <c r="L60" s="410"/>
      <c r="M60" s="410"/>
      <c r="N60" s="410"/>
      <c r="O60" s="410"/>
      <c r="P60" s="410"/>
      <c r="Q60" s="410"/>
      <c r="R60" s="410"/>
      <c r="S60" s="25" t="s">
        <v>479</v>
      </c>
      <c r="T60" s="390"/>
      <c r="U60" s="408"/>
      <c r="V60" s="8"/>
      <c r="W60" s="11" t="s">
        <v>852</v>
      </c>
      <c r="X60" s="8"/>
      <c r="Y60" s="8"/>
      <c r="Z60" s="397"/>
      <c r="AA60" s="403"/>
      <c r="AB60" s="403"/>
      <c r="AC60" s="403"/>
      <c r="AD60" s="403"/>
      <c r="AE60" s="403"/>
      <c r="AF60" s="403"/>
      <c r="AG60" s="403"/>
      <c r="AH60" s="403"/>
      <c r="AI60" s="403"/>
      <c r="AJ60" s="403"/>
      <c r="AK60" s="403"/>
      <c r="AL60" s="403"/>
      <c r="AM60" s="403"/>
      <c r="AN60" s="403"/>
    </row>
    <row r="61" spans="1:44" s="1" customFormat="1" ht="14.4" customHeight="1" x14ac:dyDescent="0.35">
      <c r="B61" s="2"/>
      <c r="J61" s="5"/>
      <c r="K61" s="3"/>
      <c r="S61" s="5"/>
      <c r="T61" s="3"/>
      <c r="V61" s="7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N61" s="4"/>
    </row>
    <row r="62" spans="1:44" s="1" customFormat="1" ht="17.399999999999999" x14ac:dyDescent="0.3">
      <c r="A62" s="3"/>
      <c r="B62" s="2" t="s">
        <v>851</v>
      </c>
      <c r="C62" s="3"/>
      <c r="D62" s="3"/>
      <c r="E62" s="96"/>
      <c r="G62" s="401"/>
      <c r="H62" s="402"/>
      <c r="I62" s="402"/>
      <c r="J62" s="402"/>
      <c r="K62" s="402"/>
      <c r="L62" s="402"/>
      <c r="M62" s="96"/>
      <c r="N62" s="258" t="s">
        <v>966</v>
      </c>
      <c r="O62" s="392"/>
      <c r="P62" s="400"/>
      <c r="Q62" s="400"/>
      <c r="R62" s="400"/>
      <c r="S62" s="400"/>
      <c r="T62" s="400"/>
      <c r="U62" s="400"/>
      <c r="V62" s="96"/>
      <c r="W62" s="96"/>
      <c r="X62" s="92"/>
      <c r="Y62" s="258"/>
      <c r="Z62" s="393"/>
      <c r="AB62" s="262"/>
      <c r="AC62" s="258" t="s">
        <v>2</v>
      </c>
      <c r="AD62" s="392"/>
      <c r="AE62" s="400"/>
      <c r="AF62" s="400"/>
      <c r="AG62" s="400"/>
      <c r="AH62" s="400"/>
      <c r="AI62" s="400"/>
      <c r="AJ62" s="400"/>
      <c r="AK62" s="400"/>
      <c r="AL62" s="400"/>
      <c r="AM62" s="400"/>
      <c r="AN62" s="400"/>
      <c r="AO62" s="3"/>
    </row>
    <row r="63" spans="1:44" s="1" customFormat="1" ht="14.4" customHeight="1" x14ac:dyDescent="0.3">
      <c r="B63" s="2"/>
      <c r="F63" s="92"/>
      <c r="G63" s="92"/>
      <c r="H63" s="92"/>
      <c r="I63" s="92"/>
      <c r="J63" s="96"/>
      <c r="K63" s="92"/>
      <c r="L63" s="92"/>
      <c r="M63" s="92"/>
      <c r="N63" s="92"/>
      <c r="O63" s="92"/>
      <c r="P63" s="92"/>
      <c r="Q63" s="92"/>
      <c r="R63" s="92"/>
      <c r="S63" s="92"/>
      <c r="T63" s="96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4"/>
    </row>
    <row r="64" spans="1:44" s="1" customFormat="1" ht="14.4" customHeight="1" x14ac:dyDescent="0.3">
      <c r="B64" s="2"/>
      <c r="E64" s="258" t="s">
        <v>13</v>
      </c>
      <c r="G64" s="399"/>
      <c r="H64" s="404"/>
      <c r="I64" s="404"/>
      <c r="J64" s="404"/>
      <c r="K64" s="404"/>
      <c r="L64" s="404"/>
      <c r="M64" s="404"/>
      <c r="N64" s="404"/>
      <c r="O64" s="404"/>
      <c r="P64" s="404"/>
      <c r="Q64" s="404"/>
      <c r="R64" s="404"/>
      <c r="S64" s="404"/>
      <c r="T64" s="404"/>
      <c r="U64" s="404"/>
      <c r="V64"/>
      <c r="W64"/>
      <c r="X64"/>
      <c r="Y64"/>
      <c r="Z64"/>
      <c r="AA64" s="96"/>
      <c r="AB64" s="97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</row>
    <row r="65" spans="1:41" s="1" customFormat="1" ht="14.4" customHeight="1" x14ac:dyDescent="0.3">
      <c r="B65" s="2"/>
      <c r="F65" s="92"/>
      <c r="G65" s="92"/>
      <c r="H65" s="98"/>
      <c r="I65" s="98"/>
      <c r="J65" s="99"/>
      <c r="K65" s="98"/>
      <c r="L65" s="98"/>
      <c r="M65" s="98"/>
      <c r="N65" s="98"/>
      <c r="O65" s="98"/>
      <c r="P65" s="98"/>
      <c r="Q65" s="92"/>
      <c r="R65" s="92"/>
      <c r="S65" s="92"/>
      <c r="T65" s="98"/>
      <c r="U65" s="98"/>
      <c r="V65" s="92"/>
      <c r="W65" s="92"/>
      <c r="X65" s="92"/>
      <c r="Y65" s="92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2"/>
      <c r="AL65" s="92"/>
      <c r="AM65" s="92"/>
      <c r="AN65" s="4"/>
    </row>
    <row r="66" spans="1:41" s="1" customFormat="1" ht="14.4" customHeight="1" x14ac:dyDescent="0.3">
      <c r="B66" s="2" t="s">
        <v>159</v>
      </c>
      <c r="H66" s="256"/>
      <c r="I66" s="256"/>
      <c r="J66" s="257"/>
      <c r="K66" s="256"/>
      <c r="L66" s="256"/>
      <c r="M66" s="256"/>
      <c r="N66" s="256"/>
      <c r="O66" s="256"/>
      <c r="P66" s="256"/>
      <c r="Q66" s="92"/>
      <c r="R66" s="92"/>
      <c r="S66" s="92"/>
      <c r="T66" s="98"/>
      <c r="U66" s="98"/>
      <c r="V66" s="92"/>
      <c r="W66" s="92"/>
      <c r="X66" s="398"/>
      <c r="Y66" s="405"/>
      <c r="Z66" s="405"/>
      <c r="AA66" s="405"/>
      <c r="AB66" s="405"/>
      <c r="AC66" s="405"/>
      <c r="AD66" s="405"/>
      <c r="AE66" s="405"/>
      <c r="AF66" s="405"/>
      <c r="AG66" s="405"/>
      <c r="AH66" s="405"/>
      <c r="AI66" s="405"/>
      <c r="AJ66" s="405"/>
      <c r="AK66" s="405"/>
      <c r="AL66" s="405"/>
      <c r="AM66" s="405"/>
      <c r="AN66" s="405"/>
    </row>
    <row r="67" spans="1:41" s="1" customFormat="1" ht="14.4" customHeight="1" x14ac:dyDescent="0.3">
      <c r="B67" s="2"/>
      <c r="H67" s="256"/>
      <c r="I67" s="256"/>
      <c r="J67" s="257"/>
      <c r="K67" s="256"/>
      <c r="L67" s="256"/>
      <c r="M67" s="256"/>
      <c r="N67" s="256"/>
      <c r="O67" s="256"/>
      <c r="P67" s="256"/>
      <c r="Q67" s="92"/>
      <c r="R67" s="92"/>
      <c r="S67" s="92"/>
      <c r="T67" s="98"/>
      <c r="U67" s="98"/>
      <c r="V67" s="92"/>
      <c r="W67" s="92"/>
      <c r="X67" s="92"/>
      <c r="Y67" s="92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2"/>
      <c r="AL67" s="92"/>
      <c r="AM67" s="92"/>
      <c r="AN67" s="4"/>
    </row>
    <row r="68" spans="1:41" s="1" customFormat="1" ht="14.4" customHeight="1" x14ac:dyDescent="0.3">
      <c r="B68" s="2"/>
      <c r="C68" s="11" t="s">
        <v>282</v>
      </c>
      <c r="K68" s="3"/>
      <c r="L68" s="3"/>
      <c r="M68" s="3"/>
      <c r="N68" s="3"/>
      <c r="O68" s="3"/>
      <c r="P68" s="3"/>
      <c r="Q68" s="96"/>
      <c r="R68" s="96"/>
      <c r="S68" s="92"/>
      <c r="T68" s="98"/>
      <c r="U68" s="98"/>
      <c r="V68" s="92"/>
      <c r="W68" s="92"/>
      <c r="X68" s="92"/>
      <c r="Y68" s="92"/>
      <c r="Z68" s="100" t="s">
        <v>160</v>
      </c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2"/>
      <c r="AL68" s="92"/>
      <c r="AM68" s="92"/>
      <c r="AN68" s="4"/>
    </row>
    <row r="69" spans="1:41" s="1" customFormat="1" ht="20.25" customHeight="1" thickBot="1" x14ac:dyDescent="0.3"/>
    <row r="70" spans="1:41" s="15" customFormat="1" ht="20.25" customHeight="1" thickBot="1" x14ac:dyDescent="0.3">
      <c r="A70" s="433" t="s">
        <v>477</v>
      </c>
      <c r="B70" s="434"/>
      <c r="C70" s="434"/>
      <c r="D70" s="434"/>
      <c r="E70" s="434"/>
      <c r="F70" s="434"/>
      <c r="G70" s="434"/>
      <c r="H70" s="434"/>
      <c r="I70" s="434"/>
      <c r="J70" s="434"/>
      <c r="K70" s="434"/>
      <c r="L70" s="434"/>
      <c r="M70" s="434"/>
      <c r="N70" s="434"/>
      <c r="O70" s="434"/>
      <c r="P70" s="434"/>
      <c r="Q70" s="434"/>
      <c r="R70" s="434"/>
      <c r="S70" s="434"/>
      <c r="T70" s="434"/>
      <c r="U70" s="434"/>
      <c r="V70" s="434"/>
      <c r="W70" s="434"/>
      <c r="X70" s="434"/>
      <c r="Y70" s="434"/>
      <c r="Z70" s="434"/>
      <c r="AA70" s="434"/>
      <c r="AB70" s="434"/>
      <c r="AC70" s="434"/>
      <c r="AD70" s="434"/>
      <c r="AE70" s="434"/>
      <c r="AF70" s="434"/>
      <c r="AG70" s="434"/>
      <c r="AH70" s="434"/>
      <c r="AI70" s="434"/>
      <c r="AJ70" s="434"/>
      <c r="AK70" s="434"/>
      <c r="AL70" s="434"/>
      <c r="AM70" s="434"/>
      <c r="AN70" s="434"/>
      <c r="AO70" s="435"/>
    </row>
    <row r="71" spans="1:41" s="15" customFormat="1" ht="20.25" customHeight="1" x14ac:dyDescent="0.25">
      <c r="Y71" s="16"/>
    </row>
    <row r="72" spans="1:41" s="92" customFormat="1" ht="14.4" customHeight="1" x14ac:dyDescent="0.3">
      <c r="A72" s="447" t="s">
        <v>457</v>
      </c>
      <c r="B72" s="447"/>
      <c r="C72" s="447"/>
      <c r="D72" s="447"/>
      <c r="E72" s="447"/>
      <c r="F72" s="447"/>
      <c r="G72" s="447"/>
      <c r="H72" s="447"/>
      <c r="I72" s="447"/>
      <c r="J72" s="447"/>
      <c r="K72" s="447"/>
      <c r="L72" s="447"/>
      <c r="M72" s="447"/>
      <c r="N72" s="447"/>
      <c r="O72" s="447"/>
      <c r="P72" s="447"/>
      <c r="Q72" s="447"/>
      <c r="R72" s="447"/>
      <c r="S72" s="447"/>
      <c r="T72" s="447"/>
      <c r="U72" s="447"/>
      <c r="V72" s="447"/>
      <c r="W72" s="447"/>
      <c r="X72" s="447"/>
      <c r="Y72" s="447"/>
      <c r="Z72" s="447"/>
      <c r="AA72" s="447"/>
      <c r="AB72" s="447"/>
      <c r="AC72" s="447"/>
      <c r="AD72" s="447"/>
      <c r="AE72" s="447"/>
      <c r="AF72" s="447"/>
      <c r="AG72" s="447"/>
      <c r="AH72" s="447"/>
      <c r="AI72" s="447"/>
      <c r="AJ72" s="447"/>
      <c r="AK72" s="447"/>
      <c r="AL72" s="447"/>
      <c r="AM72" s="447"/>
      <c r="AN72" s="447"/>
      <c r="AO72" s="447"/>
    </row>
    <row r="73" spans="1:41" s="92" customFormat="1" ht="14.4" customHeight="1" x14ac:dyDescent="0.25">
      <c r="A73" s="461"/>
      <c r="B73" s="461"/>
      <c r="C73" s="461"/>
      <c r="D73" s="461"/>
      <c r="E73" s="461"/>
      <c r="F73" s="461"/>
      <c r="G73" s="461"/>
      <c r="H73" s="461"/>
      <c r="I73" s="461"/>
      <c r="J73" s="461"/>
      <c r="K73" s="461"/>
      <c r="L73" s="461"/>
      <c r="M73" s="461"/>
      <c r="N73" s="461"/>
      <c r="O73" s="461"/>
      <c r="P73" s="461"/>
      <c r="Q73" s="461"/>
      <c r="R73" s="461"/>
      <c r="S73" s="461"/>
      <c r="T73" s="461"/>
      <c r="U73" s="461"/>
      <c r="V73" s="461"/>
      <c r="W73" s="461"/>
      <c r="X73" s="461"/>
      <c r="Y73" s="461"/>
      <c r="Z73" s="461"/>
      <c r="AA73" s="461"/>
      <c r="AB73" s="461"/>
      <c r="AC73" s="461"/>
      <c r="AD73" s="461"/>
      <c r="AE73" s="461"/>
      <c r="AF73" s="461"/>
      <c r="AG73" s="461"/>
      <c r="AH73" s="461"/>
      <c r="AI73" s="461"/>
      <c r="AJ73" s="461"/>
      <c r="AK73" s="461"/>
      <c r="AL73" s="461"/>
      <c r="AM73" s="461"/>
      <c r="AN73" s="461"/>
      <c r="AO73" s="461"/>
    </row>
    <row r="74" spans="1:41" s="92" customFormat="1" ht="14.4" customHeight="1" x14ac:dyDescent="0.3">
      <c r="A74" s="3"/>
      <c r="B74" s="3" t="s">
        <v>995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</row>
    <row r="75" spans="1:41" s="92" customFormat="1" ht="14.4" customHeight="1" x14ac:dyDescent="0.3">
      <c r="A75" s="3"/>
      <c r="B75" s="3" t="s">
        <v>237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</row>
    <row r="76" spans="1:41" s="92" customFormat="1" ht="14.4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</row>
    <row r="77" spans="1:41" s="92" customFormat="1" ht="14.4" customHeight="1" x14ac:dyDescent="0.3">
      <c r="A77" s="3"/>
      <c r="B77" s="255" t="s">
        <v>311</v>
      </c>
      <c r="C77" s="3"/>
      <c r="D77" s="3"/>
      <c r="E77" s="3"/>
      <c r="F77" s="3"/>
      <c r="G77" s="3"/>
      <c r="H77" s="3"/>
      <c r="I77" s="3"/>
      <c r="J77" s="3"/>
      <c r="K77" s="3"/>
      <c r="L77" s="1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1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</row>
    <row r="78" spans="1:41" s="92" customFormat="1" ht="14.4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</row>
    <row r="79" spans="1:41" s="92" customFormat="1" ht="14.4" customHeight="1" x14ac:dyDescent="0.3">
      <c r="A79" s="3"/>
      <c r="B79" s="2" t="s">
        <v>312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1"/>
      <c r="X79" s="3"/>
      <c r="Y79" s="1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</row>
    <row r="80" spans="1:41" s="92" customFormat="1" ht="58.2" customHeight="1" thickBot="1" x14ac:dyDescent="0.8">
      <c r="A80" s="96"/>
      <c r="B80" s="457" t="s">
        <v>310</v>
      </c>
      <c r="C80" s="457"/>
      <c r="D80" s="457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457"/>
      <c r="Z80" s="457"/>
      <c r="AA80" s="457"/>
      <c r="AB80" s="457"/>
      <c r="AC80" s="457"/>
      <c r="AD80" s="457"/>
      <c r="AE80" s="457"/>
      <c r="AF80" s="457"/>
      <c r="AG80" s="457"/>
      <c r="AH80" s="457"/>
      <c r="AI80" s="457"/>
      <c r="AJ80" s="457"/>
      <c r="AK80" s="457"/>
      <c r="AL80" s="457"/>
      <c r="AM80" s="457"/>
      <c r="AN80" s="457"/>
      <c r="AO80" s="96"/>
    </row>
    <row r="81" spans="1:45" s="14" customFormat="1" ht="23.4" customHeight="1" x14ac:dyDescent="0.4">
      <c r="AO81" s="20"/>
    </row>
    <row r="82" spans="1:45" s="14" customFormat="1" ht="14.4" customHeight="1" x14ac:dyDescent="0.35">
      <c r="B82" s="453" t="s">
        <v>196</v>
      </c>
      <c r="C82" s="454"/>
      <c r="D82" s="454"/>
      <c r="E82" s="454"/>
      <c r="F82" s="454"/>
      <c r="G82" s="454"/>
      <c r="H82" s="455"/>
      <c r="I82" s="92"/>
      <c r="J82" s="1" t="s">
        <v>458</v>
      </c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17"/>
      <c r="AN82" s="17"/>
      <c r="AO82" s="88"/>
    </row>
    <row r="83" spans="1:45" s="14" customFormat="1" ht="14.4" customHeight="1" x14ac:dyDescent="0.35">
      <c r="B83" s="102"/>
      <c r="C83" s="102"/>
      <c r="D83" s="102"/>
      <c r="E83" s="102"/>
      <c r="F83" s="102"/>
      <c r="G83" s="102"/>
      <c r="H83" s="102"/>
      <c r="I83" s="92"/>
      <c r="J83" s="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17"/>
      <c r="AN83" s="17"/>
      <c r="AO83" s="88"/>
    </row>
    <row r="84" spans="1:45" s="14" customFormat="1" ht="14.4" customHeight="1" x14ac:dyDescent="0.35">
      <c r="B84" s="102"/>
      <c r="C84" s="102"/>
      <c r="D84" s="102"/>
      <c r="E84" s="109" t="s">
        <v>320</v>
      </c>
      <c r="F84" s="102"/>
      <c r="G84" s="102"/>
      <c r="I84" s="92"/>
      <c r="J84" s="1" t="s">
        <v>319</v>
      </c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17"/>
      <c r="AN84" s="17"/>
      <c r="AO84" s="88"/>
    </row>
    <row r="85" spans="1:45" s="14" customFormat="1" ht="14.4" customHeight="1" x14ac:dyDescent="0.35">
      <c r="B85" s="102"/>
      <c r="C85" s="102"/>
      <c r="D85" s="102"/>
      <c r="E85" s="102"/>
      <c r="F85" s="102"/>
      <c r="G85" s="102"/>
      <c r="H85" s="102"/>
      <c r="I85" s="92"/>
      <c r="J85" s="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17"/>
      <c r="AN85" s="17"/>
      <c r="AO85" s="88"/>
    </row>
    <row r="86" spans="1:45" s="14" customFormat="1" ht="14.4" customHeight="1" x14ac:dyDescent="0.35">
      <c r="B86" s="458" t="s">
        <v>307</v>
      </c>
      <c r="C86" s="459"/>
      <c r="D86" s="459"/>
      <c r="E86" s="459"/>
      <c r="F86" s="459"/>
      <c r="G86" s="459"/>
      <c r="H86" s="460"/>
      <c r="I86" s="92"/>
      <c r="J86" s="1" t="s">
        <v>308</v>
      </c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17"/>
      <c r="AN86" s="17"/>
      <c r="AO86" s="88"/>
    </row>
    <row r="87" spans="1:45" s="14" customFormat="1" ht="14.4" customHeight="1" x14ac:dyDescent="0.35">
      <c r="B87" s="102"/>
      <c r="C87" s="102"/>
      <c r="D87" s="102"/>
      <c r="E87" s="102"/>
      <c r="F87" s="102"/>
      <c r="G87" s="102"/>
      <c r="H87" s="102"/>
      <c r="I87" s="92"/>
      <c r="J87" s="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17"/>
      <c r="AN87" s="17"/>
      <c r="AO87" s="88"/>
    </row>
    <row r="88" spans="1:45" s="14" customFormat="1" ht="14.4" customHeight="1" x14ac:dyDescent="0.35">
      <c r="B88" s="450" t="s">
        <v>197</v>
      </c>
      <c r="C88" s="451"/>
      <c r="D88" s="451"/>
      <c r="E88" s="451"/>
      <c r="F88" s="451"/>
      <c r="G88" s="451"/>
      <c r="H88" s="452"/>
      <c r="I88" s="92"/>
      <c r="J88" s="1" t="s">
        <v>459</v>
      </c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D88" s="92"/>
      <c r="AF88" s="92"/>
      <c r="AG88" s="92"/>
      <c r="AH88" s="92"/>
      <c r="AI88" s="92"/>
      <c r="AJ88" s="92"/>
      <c r="AK88" s="92"/>
      <c r="AL88" s="92"/>
      <c r="AM88" s="17"/>
      <c r="AN88" s="17"/>
      <c r="AO88" s="88"/>
    </row>
    <row r="89" spans="1:45" s="14" customFormat="1" ht="14.4" customHeight="1" x14ac:dyDescent="0.35"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17"/>
      <c r="AN89" s="17"/>
      <c r="AO89" s="88"/>
    </row>
    <row r="90" spans="1:45" s="14" customFormat="1" ht="22.8" x14ac:dyDescent="0.35">
      <c r="C90" s="92"/>
      <c r="D90" s="92"/>
      <c r="E90" s="92"/>
      <c r="F90" s="92"/>
      <c r="G90" s="92"/>
      <c r="H90" s="92"/>
      <c r="I90" s="1"/>
      <c r="J90" s="92"/>
      <c r="K90" s="92"/>
      <c r="L90" s="92"/>
      <c r="M90" s="92"/>
      <c r="N90" s="92"/>
      <c r="O90" s="92"/>
      <c r="P90" s="261" t="s">
        <v>228</v>
      </c>
      <c r="Q90" s="92"/>
      <c r="R90" s="449" t="s">
        <v>229</v>
      </c>
      <c r="S90" s="449"/>
      <c r="T90" s="449"/>
      <c r="U90" s="102" t="s">
        <v>230</v>
      </c>
      <c r="V90" s="456" t="s">
        <v>231</v>
      </c>
      <c r="W90" s="456"/>
      <c r="X90" s="456"/>
      <c r="Y90" s="456"/>
      <c r="Z90" s="1" t="s">
        <v>238</v>
      </c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17"/>
      <c r="AN90" s="17"/>
      <c r="AO90" s="88"/>
    </row>
    <row r="91" spans="1:45" s="14" customFormat="1" ht="14.4" customHeight="1" x14ac:dyDescent="0.3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101"/>
      <c r="Q91" s="92"/>
      <c r="R91" s="143"/>
      <c r="S91" s="143"/>
      <c r="T91" s="143"/>
      <c r="U91" s="102"/>
      <c r="V91" s="143"/>
      <c r="W91" s="143"/>
      <c r="X91" s="143"/>
      <c r="Y91" s="143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17"/>
      <c r="AN91" s="17"/>
      <c r="AO91" s="88"/>
    </row>
    <row r="92" spans="1:45" s="14" customFormat="1" ht="14.4" customHeight="1" x14ac:dyDescent="0.25">
      <c r="A92" s="444" t="s">
        <v>437</v>
      </c>
      <c r="B92" s="444"/>
      <c r="C92" s="444"/>
      <c r="D92" s="444"/>
      <c r="E92" s="444"/>
      <c r="F92" s="444"/>
      <c r="G92" s="444"/>
      <c r="H92" s="444"/>
      <c r="I92" s="444"/>
      <c r="J92" s="444"/>
      <c r="K92" s="444"/>
      <c r="L92" s="444"/>
      <c r="M92" s="444"/>
      <c r="N92" s="444"/>
      <c r="O92" s="444"/>
      <c r="P92" s="444"/>
      <c r="Q92" s="444"/>
      <c r="R92" s="444"/>
      <c r="S92" s="444"/>
      <c r="T92" s="444"/>
      <c r="U92" s="444"/>
      <c r="V92" s="444"/>
      <c r="W92" s="444"/>
      <c r="X92" s="444"/>
      <c r="Y92" s="444"/>
      <c r="Z92" s="444"/>
      <c r="AA92" s="444"/>
      <c r="AB92" s="444"/>
      <c r="AC92" s="444"/>
      <c r="AD92" s="444"/>
      <c r="AE92" s="444"/>
      <c r="AF92" s="444"/>
      <c r="AG92" s="444"/>
      <c r="AH92" s="444"/>
      <c r="AI92" s="444"/>
      <c r="AJ92" s="444"/>
      <c r="AK92" s="444"/>
      <c r="AL92" s="444"/>
      <c r="AM92" s="444"/>
      <c r="AN92" s="444"/>
      <c r="AO92" s="444"/>
      <c r="AP92" s="444"/>
    </row>
    <row r="93" spans="1:45" s="14" customFormat="1" ht="14.4" customHeight="1" x14ac:dyDescent="0.4">
      <c r="A93" s="20"/>
      <c r="AP93" s="21"/>
      <c r="AQ93" s="21"/>
      <c r="AR93" s="21"/>
      <c r="AS93" s="21"/>
    </row>
    <row r="94" spans="1:45" s="92" customFormat="1" ht="46.95" customHeight="1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7" t="s">
        <v>3</v>
      </c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  <c r="AN94" s="96"/>
      <c r="AO94" s="96"/>
    </row>
    <row r="95" spans="1:45" s="1" customFormat="1" ht="18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22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</row>
  </sheetData>
  <sheetProtection algorithmName="SHA-512" hashValue="vP70qhYwTxFX5ydhFvZAn/MZ3bN3p3gSgiF3LaDtXwYzUcT0yFmZaMBl7DXISUJtRTn23MKdTzA9T11M6H7UNQ==" saltValue="PjMhGiWkEEKS4o0b+wSPhQ==" spinCount="100000" sheet="1" formatCells="0" formatColumns="0" formatRows="0" insertColumns="0" insertRows="0" insertHyperlinks="0" deleteColumns="0" deleteRows="0" sort="0" autoFilter="0" pivotTables="0"/>
  <mergeCells count="26">
    <mergeCell ref="A92:AP92"/>
    <mergeCell ref="I50:AM51"/>
    <mergeCell ref="E50:H50"/>
    <mergeCell ref="A72:AO72"/>
    <mergeCell ref="AD45:AI45"/>
    <mergeCell ref="R90:T90"/>
    <mergeCell ref="A70:AO70"/>
    <mergeCell ref="B53:AN55"/>
    <mergeCell ref="B88:H88"/>
    <mergeCell ref="B82:H82"/>
    <mergeCell ref="V90:Y90"/>
    <mergeCell ref="B80:AN80"/>
    <mergeCell ref="B86:H86"/>
    <mergeCell ref="A73:AO73"/>
    <mergeCell ref="S34:AI34"/>
    <mergeCell ref="E41:I41"/>
    <mergeCell ref="A20:AO20"/>
    <mergeCell ref="A2:AO2"/>
    <mergeCell ref="A5:AN5"/>
    <mergeCell ref="J11:AF11"/>
    <mergeCell ref="A3:AO3"/>
    <mergeCell ref="A7:AN8"/>
    <mergeCell ref="B11:I11"/>
    <mergeCell ref="A6:AN6"/>
    <mergeCell ref="AG11:AO11"/>
    <mergeCell ref="A10:AO10"/>
  </mergeCells>
  <phoneticPr fontId="0" type="noConversion"/>
  <conditionalFormatting sqref="L48">
    <cfRule type="cellIs" dxfId="44" priority="1" operator="equal">
      <formula>0</formula>
    </cfRule>
  </conditionalFormatting>
  <dataValidations count="7">
    <dataValidation type="list" showErrorMessage="1" sqref="S30">
      <formula1>"Titolare di azienda agricola omonima, Rappresentante legale dell'azienda sotto indicata,altro"</formula1>
    </dataValidation>
    <dataValidation type="list" allowBlank="1" showInputMessage="1" showErrorMessage="1" sqref="E50">
      <formula1>"RISULTA, NON RISULTA"</formula1>
    </dataValidation>
    <dataValidation type="list" allowBlank="1" showInputMessage="1" showErrorMessage="1" sqref="E41">
      <formula1>"di essere, di non essere"</formula1>
    </dataValidation>
    <dataValidation type="textLength" showInputMessage="1" showErrorMessage="1" errorTitle="INSERIRE UN INDIRIZZO PEC VALIDO" sqref="H64:U64">
      <formula1>5</formula1>
      <formula2>25</formula2>
    </dataValidation>
    <dataValidation type="textLength" operator="greaterThan" allowBlank="1" showInputMessage="1" showErrorMessage="1" errorTitle="INSERIRE UN INDIRIZZO PEC VALIDO" sqref="V64:Z64">
      <formula1>8</formula1>
    </dataValidation>
    <dataValidation type="list" allowBlank="1" showInputMessage="1" showErrorMessage="1" sqref="S34:AI34">
      <formula1>"SOCIETA' SEMPLICE, SRL AGRICOLA, SOC COOPERATIVA AGRICOLA, ALTRO, indicare la natura giuridica del soggetto"</formula1>
    </dataValidation>
    <dataValidation type="textLength" allowBlank="1" showInputMessage="1" showErrorMessage="1" errorTitle="nome e sognome sottoscrittore" error="DATO NON INSEIRTO" sqref="J26:AN26">
      <formula1>5</formula1>
      <formula2>40</formula2>
    </dataValidation>
  </dataValidations>
  <pageMargins left="0.31496062992125984" right="0.27559055118110237" top="0.74803149606299213" bottom="0.31496062992125984" header="0.31496062992125984" footer="0.31496062992125984"/>
  <pageSetup paperSize="9" scale="43" fitToHeight="2" orientation="portrait" blackAndWhite="1" r:id="rId1"/>
  <headerFooter>
    <oddHeader>&amp;C&amp;14Regione Liguria - Piano Aziendale di Sviluppo&amp;RSOTTOMISURA  4.1.1 EURI</oddHeader>
    <oddFooter>&amp;C&amp;A&amp;Rpag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B1:Z250"/>
  <sheetViews>
    <sheetView showGridLines="0" topLeftCell="A35" zoomScale="90" zoomScaleNormal="90" workbookViewId="0">
      <selection activeCell="G35" sqref="G35"/>
    </sheetView>
  </sheetViews>
  <sheetFormatPr defaultColWidth="8.88671875" defaultRowHeight="13.8" x14ac:dyDescent="0.25"/>
  <cols>
    <col min="1" max="1" width="2.5546875" style="114" customWidth="1"/>
    <col min="2" max="2" width="5" style="113" customWidth="1"/>
    <col min="3" max="3" width="10.5546875" style="113" bestFit="1" customWidth="1"/>
    <col min="4" max="4" width="47.6640625" style="114" customWidth="1"/>
    <col min="5" max="5" width="12.33203125" style="113" bestFit="1" customWidth="1"/>
    <col min="6" max="6" width="24.5546875" style="114" customWidth="1"/>
    <col min="7" max="7" width="11.33203125" style="114" customWidth="1"/>
    <col min="8" max="8" width="10.44140625" style="114" customWidth="1"/>
    <col min="9" max="9" width="16.6640625" style="114" customWidth="1"/>
    <col min="10" max="10" width="2.33203125" style="114" customWidth="1"/>
    <col min="11" max="11" width="11.6640625" style="114" bestFit="1" customWidth="1"/>
    <col min="12" max="19" width="8.88671875" style="114"/>
    <col min="20" max="23" width="0" style="114" hidden="1" customWidth="1"/>
    <col min="24" max="24" width="5.6640625" style="114" hidden="1" customWidth="1"/>
    <col min="25" max="25" width="11.6640625" style="114" hidden="1" customWidth="1"/>
    <col min="26" max="26" width="2.33203125" style="114" hidden="1" customWidth="1"/>
    <col min="27" max="29" width="0" style="114" hidden="1" customWidth="1"/>
    <col min="30" max="16384" width="8.88671875" style="114"/>
  </cols>
  <sheetData>
    <row r="1" spans="2:26" x14ac:dyDescent="0.25">
      <c r="B1" s="112"/>
    </row>
    <row r="2" spans="2:26" ht="19.2" customHeight="1" x14ac:dyDescent="0.25">
      <c r="B2" s="227" t="s">
        <v>326</v>
      </c>
      <c r="D2" s="464">
        <f>+'PAS 1 anagraf'!J26</f>
        <v>0</v>
      </c>
      <c r="E2" s="465"/>
      <c r="F2" s="115"/>
      <c r="G2" s="466"/>
      <c r="H2" s="466"/>
      <c r="I2" s="466"/>
    </row>
    <row r="3" spans="2:26" ht="13.2" customHeight="1" x14ac:dyDescent="0.25">
      <c r="B3" s="114"/>
    </row>
    <row r="4" spans="2:26" x14ac:dyDescent="0.25">
      <c r="B4" s="116" t="s">
        <v>303</v>
      </c>
      <c r="I4" s="117" t="s">
        <v>327</v>
      </c>
    </row>
    <row r="5" spans="2:26" ht="28.2" customHeight="1" x14ac:dyDescent="0.25">
      <c r="B5" s="467" t="s">
        <v>328</v>
      </c>
      <c r="C5" s="467"/>
      <c r="D5" s="467"/>
      <c r="E5" s="467"/>
      <c r="F5" s="467"/>
      <c r="G5" s="467"/>
      <c r="H5" s="467"/>
      <c r="I5" s="467"/>
    </row>
    <row r="6" spans="2:26" s="119" customFormat="1" ht="19.95" customHeight="1" x14ac:dyDescent="0.25">
      <c r="B6" s="469" t="s">
        <v>329</v>
      </c>
      <c r="C6" s="469"/>
      <c r="D6" s="469"/>
      <c r="E6" s="469"/>
      <c r="F6" s="419">
        <f>+'PAS 1 anagraf'!V45</f>
        <v>0</v>
      </c>
      <c r="G6" s="422"/>
      <c r="H6" s="118" t="s">
        <v>330</v>
      </c>
      <c r="I6" s="142">
        <f>+'PAS 1 anagraf'!AD45</f>
        <v>0</v>
      </c>
    </row>
    <row r="7" spans="2:26" x14ac:dyDescent="0.25">
      <c r="D7" s="113"/>
      <c r="F7" s="113"/>
      <c r="G7" s="113"/>
      <c r="H7" s="113"/>
      <c r="I7" s="113"/>
    </row>
    <row r="8" spans="2:26" ht="22.8" x14ac:dyDescent="0.25">
      <c r="B8" s="120" t="s">
        <v>331</v>
      </c>
      <c r="C8" s="120" t="s">
        <v>332</v>
      </c>
      <c r="D8" s="120" t="s">
        <v>333</v>
      </c>
      <c r="E8" s="120" t="s">
        <v>452</v>
      </c>
      <c r="F8" s="120" t="s">
        <v>334</v>
      </c>
      <c r="G8" s="120" t="s">
        <v>474</v>
      </c>
      <c r="H8" s="120" t="s">
        <v>475</v>
      </c>
      <c r="I8" s="121" t="s">
        <v>302</v>
      </c>
    </row>
    <row r="9" spans="2:26" ht="15" customHeight="1" x14ac:dyDescent="0.25">
      <c r="B9" s="122">
        <v>1</v>
      </c>
      <c r="C9" s="122" t="str">
        <f>IFERROR(INDEX($E$166:$E$250,MATCH(D9,$D$166:$D$250,0)),"")</f>
        <v/>
      </c>
      <c r="D9" s="429"/>
      <c r="E9" s="144" t="str">
        <f t="shared" ref="E9:E23" si="0">IFERROR(INDEX($G$166:$G$250,MATCH(D9,$D$166:$D$250,0)),"")</f>
        <v/>
      </c>
      <c r="F9" s="122" t="str">
        <f t="shared" ref="F9:F23" si="1">IFERROR(INDEX($F$166:$F$250,MATCH(D9,$D$166:$D$250,0)),"")</f>
        <v/>
      </c>
      <c r="G9" s="288"/>
      <c r="H9" s="288"/>
      <c r="I9" s="123" t="str">
        <f>IFERROR((+G9*E9)+(H9*E9)," ")</f>
        <v xml:space="preserve"> </v>
      </c>
      <c r="Z9" s="286" t="str">
        <f t="shared" ref="Z9:Z23" si="2">IFERROR(INDEX($C$166:$C$250,MATCH(D9,$D$166:$D$250,0)),"")</f>
        <v/>
      </c>
    </row>
    <row r="10" spans="2:26" ht="15" customHeight="1" x14ac:dyDescent="0.25">
      <c r="B10" s="122">
        <v>2</v>
      </c>
      <c r="C10" s="122" t="str">
        <f t="shared" ref="C10:C23" si="3">IFERROR(INDEX($E$166:$E$250,MATCH(D10,$D$166:$D$250,0)),"")</f>
        <v/>
      </c>
      <c r="D10" s="429"/>
      <c r="E10" s="144" t="str">
        <f t="shared" si="0"/>
        <v/>
      </c>
      <c r="F10" s="122" t="str">
        <f t="shared" si="1"/>
        <v/>
      </c>
      <c r="G10" s="288"/>
      <c r="H10" s="288"/>
      <c r="I10" s="123" t="str">
        <f t="shared" ref="I10:I28" si="4">IFERROR((+G10*E10)+(H10*E10)," ")</f>
        <v xml:space="preserve"> </v>
      </c>
      <c r="Z10" s="286" t="str">
        <f t="shared" si="2"/>
        <v/>
      </c>
    </row>
    <row r="11" spans="2:26" ht="15" customHeight="1" x14ac:dyDescent="0.25">
      <c r="B11" s="122">
        <v>3</v>
      </c>
      <c r="C11" s="122" t="str">
        <f t="shared" si="3"/>
        <v/>
      </c>
      <c r="D11" s="429"/>
      <c r="E11" s="144" t="str">
        <f t="shared" si="0"/>
        <v/>
      </c>
      <c r="F11" s="122" t="str">
        <f t="shared" si="1"/>
        <v/>
      </c>
      <c r="G11" s="288"/>
      <c r="H11" s="288"/>
      <c r="I11" s="123" t="str">
        <f t="shared" si="4"/>
        <v xml:space="preserve"> </v>
      </c>
      <c r="Z11" s="286" t="str">
        <f t="shared" si="2"/>
        <v/>
      </c>
    </row>
    <row r="12" spans="2:26" ht="15" customHeight="1" x14ac:dyDescent="0.25">
      <c r="B12" s="122">
        <v>4</v>
      </c>
      <c r="C12" s="122" t="str">
        <f t="shared" si="3"/>
        <v/>
      </c>
      <c r="D12" s="429"/>
      <c r="E12" s="144" t="str">
        <f t="shared" si="0"/>
        <v/>
      </c>
      <c r="F12" s="122" t="str">
        <f t="shared" si="1"/>
        <v/>
      </c>
      <c r="G12" s="288"/>
      <c r="H12" s="288"/>
      <c r="I12" s="123" t="str">
        <f t="shared" si="4"/>
        <v xml:space="preserve"> </v>
      </c>
      <c r="Z12" s="286" t="str">
        <f t="shared" si="2"/>
        <v/>
      </c>
    </row>
    <row r="13" spans="2:26" ht="15" customHeight="1" x14ac:dyDescent="0.25">
      <c r="B13" s="122">
        <v>5</v>
      </c>
      <c r="C13" s="122" t="str">
        <f t="shared" si="3"/>
        <v/>
      </c>
      <c r="D13" s="429"/>
      <c r="E13" s="144" t="str">
        <f t="shared" si="0"/>
        <v/>
      </c>
      <c r="F13" s="122" t="str">
        <f t="shared" si="1"/>
        <v/>
      </c>
      <c r="G13" s="288"/>
      <c r="H13" s="288"/>
      <c r="I13" s="123" t="str">
        <f t="shared" si="4"/>
        <v xml:space="preserve"> </v>
      </c>
      <c r="Z13" s="286" t="str">
        <f t="shared" si="2"/>
        <v/>
      </c>
    </row>
    <row r="14" spans="2:26" ht="15" customHeight="1" x14ac:dyDescent="0.25">
      <c r="B14" s="122">
        <v>6</v>
      </c>
      <c r="C14" s="122" t="str">
        <f t="shared" si="3"/>
        <v/>
      </c>
      <c r="D14" s="429"/>
      <c r="E14" s="144" t="str">
        <f t="shared" si="0"/>
        <v/>
      </c>
      <c r="F14" s="122" t="str">
        <f t="shared" si="1"/>
        <v/>
      </c>
      <c r="G14" s="288"/>
      <c r="H14" s="288"/>
      <c r="I14" s="123" t="str">
        <f t="shared" si="4"/>
        <v xml:space="preserve"> </v>
      </c>
      <c r="Z14" s="286" t="str">
        <f t="shared" si="2"/>
        <v/>
      </c>
    </row>
    <row r="15" spans="2:26" ht="15" customHeight="1" x14ac:dyDescent="0.25">
      <c r="B15" s="122">
        <v>7</v>
      </c>
      <c r="C15" s="122" t="str">
        <f t="shared" si="3"/>
        <v/>
      </c>
      <c r="D15" s="429"/>
      <c r="E15" s="144" t="str">
        <f t="shared" si="0"/>
        <v/>
      </c>
      <c r="F15" s="122" t="str">
        <f t="shared" si="1"/>
        <v/>
      </c>
      <c r="G15" s="288"/>
      <c r="H15" s="288"/>
      <c r="I15" s="123" t="str">
        <f t="shared" si="4"/>
        <v xml:space="preserve"> </v>
      </c>
      <c r="Z15" s="286" t="str">
        <f t="shared" si="2"/>
        <v/>
      </c>
    </row>
    <row r="16" spans="2:26" ht="15" customHeight="1" x14ac:dyDescent="0.25">
      <c r="B16" s="122">
        <v>8</v>
      </c>
      <c r="C16" s="122" t="str">
        <f t="shared" si="3"/>
        <v/>
      </c>
      <c r="D16" s="429"/>
      <c r="E16" s="144" t="str">
        <f t="shared" si="0"/>
        <v/>
      </c>
      <c r="F16" s="122" t="str">
        <f t="shared" si="1"/>
        <v/>
      </c>
      <c r="G16" s="288"/>
      <c r="H16" s="288"/>
      <c r="I16" s="123" t="str">
        <f t="shared" si="4"/>
        <v xml:space="preserve"> </v>
      </c>
      <c r="Z16" s="286" t="str">
        <f t="shared" si="2"/>
        <v/>
      </c>
    </row>
    <row r="17" spans="2:26" ht="15" customHeight="1" x14ac:dyDescent="0.25">
      <c r="B17" s="122">
        <v>9</v>
      </c>
      <c r="C17" s="122" t="str">
        <f t="shared" si="3"/>
        <v/>
      </c>
      <c r="D17" s="429"/>
      <c r="E17" s="144" t="str">
        <f t="shared" si="0"/>
        <v/>
      </c>
      <c r="F17" s="122" t="str">
        <f t="shared" si="1"/>
        <v/>
      </c>
      <c r="G17" s="288"/>
      <c r="H17" s="288"/>
      <c r="I17" s="123" t="str">
        <f t="shared" si="4"/>
        <v xml:space="preserve"> </v>
      </c>
      <c r="Z17" s="286" t="str">
        <f t="shared" si="2"/>
        <v/>
      </c>
    </row>
    <row r="18" spans="2:26" ht="15" customHeight="1" x14ac:dyDescent="0.25">
      <c r="B18" s="122">
        <v>10</v>
      </c>
      <c r="C18" s="122" t="str">
        <f t="shared" si="3"/>
        <v/>
      </c>
      <c r="D18" s="429"/>
      <c r="E18" s="144" t="str">
        <f t="shared" si="0"/>
        <v/>
      </c>
      <c r="F18" s="122" t="str">
        <f t="shared" si="1"/>
        <v/>
      </c>
      <c r="G18" s="288"/>
      <c r="H18" s="288"/>
      <c r="I18" s="123" t="str">
        <f t="shared" si="4"/>
        <v xml:space="preserve"> </v>
      </c>
      <c r="Z18" s="286" t="str">
        <f t="shared" si="2"/>
        <v/>
      </c>
    </row>
    <row r="19" spans="2:26" ht="15" customHeight="1" x14ac:dyDescent="0.25">
      <c r="B19" s="122">
        <v>11</v>
      </c>
      <c r="C19" s="122" t="str">
        <f t="shared" si="3"/>
        <v/>
      </c>
      <c r="D19" s="429"/>
      <c r="E19" s="144" t="str">
        <f t="shared" si="0"/>
        <v/>
      </c>
      <c r="F19" s="122" t="str">
        <f t="shared" si="1"/>
        <v/>
      </c>
      <c r="G19" s="288"/>
      <c r="H19" s="288"/>
      <c r="I19" s="123" t="str">
        <f t="shared" si="4"/>
        <v xml:space="preserve"> </v>
      </c>
      <c r="Z19" s="286" t="str">
        <f t="shared" si="2"/>
        <v/>
      </c>
    </row>
    <row r="20" spans="2:26" ht="15" customHeight="1" x14ac:dyDescent="0.25">
      <c r="B20" s="122">
        <v>12</v>
      </c>
      <c r="C20" s="122" t="str">
        <f t="shared" si="3"/>
        <v/>
      </c>
      <c r="D20" s="429"/>
      <c r="E20" s="144" t="str">
        <f t="shared" si="0"/>
        <v/>
      </c>
      <c r="F20" s="122" t="str">
        <f t="shared" si="1"/>
        <v/>
      </c>
      <c r="G20" s="288"/>
      <c r="H20" s="288"/>
      <c r="I20" s="123" t="str">
        <f t="shared" si="4"/>
        <v xml:space="preserve"> </v>
      </c>
      <c r="Z20" s="286" t="str">
        <f t="shared" si="2"/>
        <v/>
      </c>
    </row>
    <row r="21" spans="2:26" ht="15" customHeight="1" x14ac:dyDescent="0.25">
      <c r="B21" s="122">
        <v>13</v>
      </c>
      <c r="C21" s="122" t="str">
        <f t="shared" si="3"/>
        <v/>
      </c>
      <c r="D21" s="429"/>
      <c r="E21" s="144" t="str">
        <f t="shared" si="0"/>
        <v/>
      </c>
      <c r="F21" s="122" t="str">
        <f t="shared" si="1"/>
        <v/>
      </c>
      <c r="G21" s="288"/>
      <c r="H21" s="288"/>
      <c r="I21" s="123" t="str">
        <f t="shared" si="4"/>
        <v xml:space="preserve"> </v>
      </c>
      <c r="Z21" s="286" t="str">
        <f t="shared" si="2"/>
        <v/>
      </c>
    </row>
    <row r="22" spans="2:26" ht="15" customHeight="1" x14ac:dyDescent="0.25">
      <c r="B22" s="122">
        <v>14</v>
      </c>
      <c r="C22" s="122" t="str">
        <f t="shared" si="3"/>
        <v/>
      </c>
      <c r="D22" s="429"/>
      <c r="E22" s="144" t="str">
        <f t="shared" si="0"/>
        <v/>
      </c>
      <c r="F22" s="122" t="str">
        <f t="shared" si="1"/>
        <v/>
      </c>
      <c r="G22" s="288"/>
      <c r="H22" s="288"/>
      <c r="I22" s="123" t="str">
        <f t="shared" si="4"/>
        <v xml:space="preserve"> </v>
      </c>
      <c r="Z22" s="286" t="str">
        <f t="shared" si="2"/>
        <v/>
      </c>
    </row>
    <row r="23" spans="2:26" ht="15" customHeight="1" x14ac:dyDescent="0.25">
      <c r="B23" s="122">
        <v>15</v>
      </c>
      <c r="C23" s="122" t="str">
        <f t="shared" si="3"/>
        <v/>
      </c>
      <c r="D23" s="429"/>
      <c r="E23" s="144" t="str">
        <f t="shared" si="0"/>
        <v/>
      </c>
      <c r="F23" s="122" t="str">
        <f t="shared" si="1"/>
        <v/>
      </c>
      <c r="G23" s="288"/>
      <c r="H23" s="288"/>
      <c r="I23" s="123" t="str">
        <f t="shared" si="4"/>
        <v xml:space="preserve"> </v>
      </c>
      <c r="Z23" s="286" t="str">
        <f t="shared" si="2"/>
        <v/>
      </c>
    </row>
    <row r="24" spans="2:26" ht="15" customHeight="1" x14ac:dyDescent="0.25">
      <c r="B24" s="122">
        <v>16</v>
      </c>
      <c r="C24" s="122"/>
      <c r="D24" s="125" t="s">
        <v>387</v>
      </c>
      <c r="E24" s="145"/>
      <c r="F24" s="126"/>
      <c r="G24" s="124"/>
      <c r="H24" s="124"/>
      <c r="I24" s="123">
        <f t="shared" si="4"/>
        <v>0</v>
      </c>
    </row>
    <row r="25" spans="2:26" ht="15" customHeight="1" x14ac:dyDescent="0.25">
      <c r="B25" s="122">
        <v>17</v>
      </c>
      <c r="C25" s="122"/>
      <c r="D25" s="125"/>
      <c r="E25" s="145"/>
      <c r="F25" s="126"/>
      <c r="G25" s="124"/>
      <c r="H25" s="124"/>
      <c r="I25" s="123">
        <f t="shared" si="4"/>
        <v>0</v>
      </c>
    </row>
    <row r="26" spans="2:26" ht="15" customHeight="1" x14ac:dyDescent="0.25">
      <c r="B26" s="122">
        <v>18</v>
      </c>
      <c r="C26" s="122"/>
      <c r="D26" s="125"/>
      <c r="E26" s="145"/>
      <c r="F26" s="126"/>
      <c r="G26" s="124"/>
      <c r="H26" s="124"/>
      <c r="I26" s="123">
        <f t="shared" si="4"/>
        <v>0</v>
      </c>
    </row>
    <row r="27" spans="2:26" ht="15" customHeight="1" x14ac:dyDescent="0.25">
      <c r="B27" s="122">
        <v>19</v>
      </c>
      <c r="C27" s="122"/>
      <c r="D27" s="125"/>
      <c r="E27" s="145"/>
      <c r="F27" s="126"/>
      <c r="G27" s="124"/>
      <c r="H27" s="124"/>
      <c r="I27" s="123">
        <f t="shared" si="4"/>
        <v>0</v>
      </c>
    </row>
    <row r="28" spans="2:26" ht="15" customHeight="1" x14ac:dyDescent="0.25">
      <c r="B28" s="122">
        <v>20</v>
      </c>
      <c r="C28" s="122"/>
      <c r="D28" s="125"/>
      <c r="E28" s="145"/>
      <c r="F28" s="126"/>
      <c r="G28" s="124"/>
      <c r="H28" s="124"/>
      <c r="I28" s="123">
        <f t="shared" si="4"/>
        <v>0</v>
      </c>
    </row>
    <row r="29" spans="2:26" ht="15" customHeight="1" x14ac:dyDescent="0.25">
      <c r="F29" s="127" t="s">
        <v>461</v>
      </c>
      <c r="G29" s="128">
        <f>SUM(G9:G28)</f>
        <v>0</v>
      </c>
      <c r="H29" s="128">
        <f>SUM(H9:H28)</f>
        <v>0</v>
      </c>
      <c r="I29" s="128"/>
    </row>
    <row r="30" spans="2:26" ht="15" customHeight="1" x14ac:dyDescent="0.25">
      <c r="G30" s="128"/>
      <c r="H30" s="127" t="s">
        <v>455</v>
      </c>
      <c r="I30" s="128">
        <f>SUM(I9:I28)</f>
        <v>0</v>
      </c>
    </row>
    <row r="32" spans="2:26" ht="48" customHeight="1" x14ac:dyDescent="0.25">
      <c r="B32" s="468" t="s">
        <v>471</v>
      </c>
      <c r="C32" s="468"/>
      <c r="D32" s="468"/>
      <c r="E32" s="468"/>
      <c r="F32" s="468"/>
      <c r="G32" s="468"/>
      <c r="H32" s="468"/>
      <c r="I32" s="468"/>
    </row>
    <row r="33" spans="2:26" x14ac:dyDescent="0.25">
      <c r="B33" s="129"/>
      <c r="D33" s="113"/>
      <c r="F33" s="113"/>
      <c r="G33" s="113"/>
      <c r="H33" s="113"/>
      <c r="I33" s="113"/>
    </row>
    <row r="34" spans="2:26" ht="22.8" x14ac:dyDescent="0.25">
      <c r="B34" s="120" t="s">
        <v>331</v>
      </c>
      <c r="C34" s="120" t="s">
        <v>332</v>
      </c>
      <c r="D34" s="120" t="s">
        <v>333</v>
      </c>
      <c r="E34" s="120" t="s">
        <v>451</v>
      </c>
      <c r="F34" s="120" t="s">
        <v>334</v>
      </c>
      <c r="G34" s="120" t="s">
        <v>474</v>
      </c>
      <c r="H34" s="120" t="s">
        <v>475</v>
      </c>
      <c r="I34" s="121" t="s">
        <v>302</v>
      </c>
    </row>
    <row r="35" spans="2:26" ht="15" customHeight="1" x14ac:dyDescent="0.25">
      <c r="B35" s="122">
        <v>1</v>
      </c>
      <c r="C35" s="122" t="str">
        <f t="shared" ref="C35:C49" si="5">IFERROR(INDEX($E$166:$E$250,MATCH(D35,$D$166:$D$250,0)),"")</f>
        <v/>
      </c>
      <c r="D35" s="429"/>
      <c r="E35" s="144" t="str">
        <f t="shared" ref="E35:E49" si="6">IFERROR(INDEX($G$166:$G$250,MATCH(D35,$D$166:$D$250,0)),"")</f>
        <v/>
      </c>
      <c r="F35" s="122" t="str">
        <f t="shared" ref="F35:F49" si="7">IFERROR(INDEX($F$166:$F$250,MATCH(D35,$D$166:$D$250,0)),"")</f>
        <v/>
      </c>
      <c r="G35" s="288"/>
      <c r="H35" s="288"/>
      <c r="I35" s="123" t="str">
        <f t="shared" ref="I35:I54" si="8">IFERROR((+G35*E35)+(H35*E35)," ")</f>
        <v xml:space="preserve"> </v>
      </c>
      <c r="W35" s="293"/>
      <c r="Y35" s="294">
        <f>IF(Z35="animali","compila &gt;",)</f>
        <v>0</v>
      </c>
      <c r="Z35" s="286" t="str">
        <f t="shared" ref="Z35:Z49" si="9">IFERROR(INDEX($C$166:$C$250,MATCH(D35,$D$166:$D$250,0)),"")</f>
        <v/>
      </c>
    </row>
    <row r="36" spans="2:26" ht="15" customHeight="1" x14ac:dyDescent="0.25">
      <c r="B36" s="122">
        <v>2</v>
      </c>
      <c r="C36" s="122" t="str">
        <f t="shared" si="5"/>
        <v/>
      </c>
      <c r="D36" s="429"/>
      <c r="E36" s="144" t="str">
        <f t="shared" si="6"/>
        <v/>
      </c>
      <c r="F36" s="122" t="str">
        <f t="shared" si="7"/>
        <v/>
      </c>
      <c r="G36" s="288"/>
      <c r="H36" s="288"/>
      <c r="I36" s="123" t="str">
        <f t="shared" si="8"/>
        <v xml:space="preserve"> </v>
      </c>
      <c r="W36" s="293" t="str">
        <f t="shared" ref="W36:W49" si="10">IF(Z36="colture",G36,"compila &gt;")</f>
        <v>compila &gt;</v>
      </c>
      <c r="Y36" s="294">
        <f t="shared" ref="Y36:Y49" si="11">IF(Z36="animali","compila &gt;",)</f>
        <v>0</v>
      </c>
      <c r="Z36" s="286" t="str">
        <f t="shared" si="9"/>
        <v/>
      </c>
    </row>
    <row r="37" spans="2:26" ht="15" customHeight="1" x14ac:dyDescent="0.25">
      <c r="B37" s="122">
        <v>3</v>
      </c>
      <c r="C37" s="122" t="str">
        <f t="shared" si="5"/>
        <v/>
      </c>
      <c r="D37" s="429"/>
      <c r="E37" s="144" t="str">
        <f t="shared" si="6"/>
        <v/>
      </c>
      <c r="F37" s="122" t="str">
        <f t="shared" si="7"/>
        <v/>
      </c>
      <c r="G37" s="288"/>
      <c r="H37" s="288"/>
      <c r="I37" s="123" t="str">
        <f t="shared" si="8"/>
        <v xml:space="preserve"> </v>
      </c>
      <c r="W37" s="293" t="str">
        <f t="shared" si="10"/>
        <v>compila &gt;</v>
      </c>
      <c r="Y37" s="294">
        <f t="shared" si="11"/>
        <v>0</v>
      </c>
      <c r="Z37" s="286" t="str">
        <f t="shared" si="9"/>
        <v/>
      </c>
    </row>
    <row r="38" spans="2:26" ht="15" customHeight="1" x14ac:dyDescent="0.25">
      <c r="B38" s="122">
        <v>4</v>
      </c>
      <c r="C38" s="122" t="str">
        <f t="shared" si="5"/>
        <v/>
      </c>
      <c r="D38" s="429"/>
      <c r="E38" s="144" t="str">
        <f t="shared" si="6"/>
        <v/>
      </c>
      <c r="F38" s="122" t="str">
        <f t="shared" si="7"/>
        <v/>
      </c>
      <c r="G38" s="288"/>
      <c r="H38" s="288"/>
      <c r="I38" s="123" t="str">
        <f t="shared" si="8"/>
        <v xml:space="preserve"> </v>
      </c>
      <c r="W38" s="293" t="str">
        <f t="shared" si="10"/>
        <v>compila &gt;</v>
      </c>
      <c r="Y38" s="294">
        <f t="shared" si="11"/>
        <v>0</v>
      </c>
      <c r="Z38" s="286" t="str">
        <f t="shared" si="9"/>
        <v/>
      </c>
    </row>
    <row r="39" spans="2:26" ht="15" customHeight="1" x14ac:dyDescent="0.25">
      <c r="B39" s="122">
        <v>5</v>
      </c>
      <c r="C39" s="122" t="str">
        <f t="shared" si="5"/>
        <v/>
      </c>
      <c r="D39" s="429"/>
      <c r="E39" s="144" t="str">
        <f t="shared" si="6"/>
        <v/>
      </c>
      <c r="F39" s="122" t="str">
        <f t="shared" si="7"/>
        <v/>
      </c>
      <c r="G39" s="288"/>
      <c r="H39" s="288"/>
      <c r="I39" s="123" t="str">
        <f t="shared" si="8"/>
        <v xml:space="preserve"> </v>
      </c>
      <c r="W39" s="293" t="str">
        <f t="shared" si="10"/>
        <v>compila &gt;</v>
      </c>
      <c r="Y39" s="294">
        <f t="shared" si="11"/>
        <v>0</v>
      </c>
      <c r="Z39" s="286" t="str">
        <f t="shared" si="9"/>
        <v/>
      </c>
    </row>
    <row r="40" spans="2:26" ht="15" customHeight="1" x14ac:dyDescent="0.25">
      <c r="B40" s="122">
        <v>6</v>
      </c>
      <c r="C40" s="122" t="str">
        <f t="shared" si="5"/>
        <v/>
      </c>
      <c r="D40" s="429"/>
      <c r="E40" s="144" t="str">
        <f t="shared" si="6"/>
        <v/>
      </c>
      <c r="F40" s="122" t="str">
        <f t="shared" si="7"/>
        <v/>
      </c>
      <c r="G40" s="288"/>
      <c r="H40" s="288"/>
      <c r="I40" s="123" t="str">
        <f t="shared" si="8"/>
        <v xml:space="preserve"> </v>
      </c>
      <c r="W40" s="293" t="str">
        <f t="shared" si="10"/>
        <v>compila &gt;</v>
      </c>
      <c r="Y40" s="294">
        <f t="shared" si="11"/>
        <v>0</v>
      </c>
      <c r="Z40" s="286" t="str">
        <f t="shared" si="9"/>
        <v/>
      </c>
    </row>
    <row r="41" spans="2:26" ht="15" customHeight="1" x14ac:dyDescent="0.25">
      <c r="B41" s="122">
        <v>7</v>
      </c>
      <c r="C41" s="122" t="str">
        <f t="shared" si="5"/>
        <v/>
      </c>
      <c r="D41" s="429"/>
      <c r="E41" s="144" t="str">
        <f t="shared" si="6"/>
        <v/>
      </c>
      <c r="F41" s="122" t="str">
        <f t="shared" si="7"/>
        <v/>
      </c>
      <c r="G41" s="288"/>
      <c r="H41" s="288"/>
      <c r="I41" s="123" t="str">
        <f t="shared" si="8"/>
        <v xml:space="preserve"> </v>
      </c>
      <c r="W41" s="293" t="str">
        <f t="shared" si="10"/>
        <v>compila &gt;</v>
      </c>
      <c r="Y41" s="294">
        <f t="shared" si="11"/>
        <v>0</v>
      </c>
      <c r="Z41" s="286" t="str">
        <f t="shared" si="9"/>
        <v/>
      </c>
    </row>
    <row r="42" spans="2:26" ht="15" customHeight="1" x14ac:dyDescent="0.25">
      <c r="B42" s="122">
        <v>8</v>
      </c>
      <c r="C42" s="122" t="str">
        <f t="shared" si="5"/>
        <v/>
      </c>
      <c r="D42" s="429"/>
      <c r="E42" s="144" t="str">
        <f t="shared" si="6"/>
        <v/>
      </c>
      <c r="F42" s="122" t="str">
        <f t="shared" si="7"/>
        <v/>
      </c>
      <c r="G42" s="288"/>
      <c r="H42" s="288"/>
      <c r="I42" s="123" t="str">
        <f t="shared" si="8"/>
        <v xml:space="preserve"> </v>
      </c>
      <c r="W42" s="293" t="str">
        <f t="shared" si="10"/>
        <v>compila &gt;</v>
      </c>
      <c r="Y42" s="294">
        <f t="shared" si="11"/>
        <v>0</v>
      </c>
      <c r="Z42" s="286" t="str">
        <f t="shared" si="9"/>
        <v/>
      </c>
    </row>
    <row r="43" spans="2:26" ht="15" customHeight="1" x14ac:dyDescent="0.25">
      <c r="B43" s="122">
        <v>9</v>
      </c>
      <c r="C43" s="122" t="str">
        <f t="shared" si="5"/>
        <v/>
      </c>
      <c r="D43" s="429"/>
      <c r="E43" s="144" t="str">
        <f t="shared" si="6"/>
        <v/>
      </c>
      <c r="F43" s="122" t="str">
        <f t="shared" si="7"/>
        <v/>
      </c>
      <c r="G43" s="288"/>
      <c r="H43" s="288"/>
      <c r="I43" s="123" t="str">
        <f t="shared" si="8"/>
        <v xml:space="preserve"> </v>
      </c>
      <c r="W43" s="293" t="str">
        <f t="shared" si="10"/>
        <v>compila &gt;</v>
      </c>
      <c r="Y43" s="294">
        <f t="shared" si="11"/>
        <v>0</v>
      </c>
      <c r="Z43" s="286" t="str">
        <f t="shared" si="9"/>
        <v/>
      </c>
    </row>
    <row r="44" spans="2:26" ht="15" customHeight="1" x14ac:dyDescent="0.25">
      <c r="B44" s="122">
        <v>10</v>
      </c>
      <c r="C44" s="122" t="str">
        <f t="shared" si="5"/>
        <v/>
      </c>
      <c r="D44" s="429"/>
      <c r="E44" s="144" t="str">
        <f t="shared" si="6"/>
        <v/>
      </c>
      <c r="F44" s="122" t="str">
        <f t="shared" si="7"/>
        <v/>
      </c>
      <c r="G44" s="288"/>
      <c r="H44" s="288"/>
      <c r="I44" s="123" t="str">
        <f t="shared" si="8"/>
        <v xml:space="preserve"> </v>
      </c>
      <c r="W44" s="293" t="str">
        <f t="shared" si="10"/>
        <v>compila &gt;</v>
      </c>
      <c r="Y44" s="294">
        <f t="shared" si="11"/>
        <v>0</v>
      </c>
      <c r="Z44" s="286" t="str">
        <f t="shared" si="9"/>
        <v/>
      </c>
    </row>
    <row r="45" spans="2:26" ht="15" customHeight="1" x14ac:dyDescent="0.25">
      <c r="B45" s="122">
        <v>11</v>
      </c>
      <c r="C45" s="122" t="str">
        <f t="shared" si="5"/>
        <v/>
      </c>
      <c r="D45" s="429"/>
      <c r="E45" s="144" t="str">
        <f t="shared" si="6"/>
        <v/>
      </c>
      <c r="F45" s="122" t="str">
        <f t="shared" si="7"/>
        <v/>
      </c>
      <c r="G45" s="288"/>
      <c r="H45" s="288"/>
      <c r="I45" s="123" t="str">
        <f t="shared" si="8"/>
        <v xml:space="preserve"> </v>
      </c>
      <c r="W45" s="293" t="str">
        <f t="shared" si="10"/>
        <v>compila &gt;</v>
      </c>
      <c r="Y45" s="294">
        <f t="shared" si="11"/>
        <v>0</v>
      </c>
      <c r="Z45" s="286" t="str">
        <f t="shared" si="9"/>
        <v/>
      </c>
    </row>
    <row r="46" spans="2:26" ht="15" customHeight="1" x14ac:dyDescent="0.25">
      <c r="B46" s="122">
        <v>12</v>
      </c>
      <c r="C46" s="122" t="str">
        <f t="shared" si="5"/>
        <v/>
      </c>
      <c r="D46" s="429"/>
      <c r="E46" s="144" t="str">
        <f t="shared" si="6"/>
        <v/>
      </c>
      <c r="F46" s="122" t="str">
        <f t="shared" si="7"/>
        <v/>
      </c>
      <c r="G46" s="288"/>
      <c r="H46" s="288"/>
      <c r="I46" s="123" t="str">
        <f t="shared" si="8"/>
        <v xml:space="preserve"> </v>
      </c>
      <c r="W46" s="293" t="str">
        <f t="shared" si="10"/>
        <v>compila &gt;</v>
      </c>
      <c r="Y46" s="294">
        <f t="shared" si="11"/>
        <v>0</v>
      </c>
      <c r="Z46" s="286" t="str">
        <f t="shared" si="9"/>
        <v/>
      </c>
    </row>
    <row r="47" spans="2:26" ht="15" customHeight="1" x14ac:dyDescent="0.25">
      <c r="B47" s="122">
        <v>13</v>
      </c>
      <c r="C47" s="122" t="str">
        <f t="shared" si="5"/>
        <v/>
      </c>
      <c r="D47" s="429"/>
      <c r="E47" s="144" t="str">
        <f t="shared" si="6"/>
        <v/>
      </c>
      <c r="F47" s="122" t="str">
        <f t="shared" si="7"/>
        <v/>
      </c>
      <c r="G47" s="288"/>
      <c r="H47" s="288"/>
      <c r="I47" s="123" t="str">
        <f t="shared" si="8"/>
        <v xml:space="preserve"> </v>
      </c>
      <c r="W47" s="293" t="str">
        <f t="shared" si="10"/>
        <v>compila &gt;</v>
      </c>
      <c r="Y47" s="294">
        <f t="shared" si="11"/>
        <v>0</v>
      </c>
      <c r="Z47" s="286" t="str">
        <f t="shared" si="9"/>
        <v/>
      </c>
    </row>
    <row r="48" spans="2:26" ht="15" customHeight="1" x14ac:dyDescent="0.25">
      <c r="B48" s="122">
        <v>14</v>
      </c>
      <c r="C48" s="122" t="str">
        <f t="shared" si="5"/>
        <v/>
      </c>
      <c r="D48" s="429"/>
      <c r="E48" s="144" t="str">
        <f t="shared" si="6"/>
        <v/>
      </c>
      <c r="F48" s="122" t="str">
        <f t="shared" si="7"/>
        <v/>
      </c>
      <c r="G48" s="288"/>
      <c r="H48" s="288"/>
      <c r="I48" s="123" t="str">
        <f t="shared" si="8"/>
        <v xml:space="preserve"> </v>
      </c>
      <c r="W48" s="293" t="str">
        <f t="shared" si="10"/>
        <v>compila &gt;</v>
      </c>
      <c r="Y48" s="294">
        <f t="shared" si="11"/>
        <v>0</v>
      </c>
      <c r="Z48" s="286" t="str">
        <f t="shared" si="9"/>
        <v/>
      </c>
    </row>
    <row r="49" spans="2:26" ht="15" customHeight="1" x14ac:dyDescent="0.25">
      <c r="B49" s="122">
        <v>15</v>
      </c>
      <c r="C49" s="122" t="str">
        <f t="shared" si="5"/>
        <v/>
      </c>
      <c r="D49" s="429"/>
      <c r="E49" s="144" t="str">
        <f t="shared" si="6"/>
        <v/>
      </c>
      <c r="F49" s="122" t="str">
        <f t="shared" si="7"/>
        <v/>
      </c>
      <c r="G49" s="288"/>
      <c r="H49" s="288"/>
      <c r="I49" s="123" t="str">
        <f t="shared" si="8"/>
        <v xml:space="preserve"> </v>
      </c>
      <c r="W49" s="293" t="str">
        <f t="shared" si="10"/>
        <v>compila &gt;</v>
      </c>
      <c r="Y49" s="294">
        <f t="shared" si="11"/>
        <v>0</v>
      </c>
      <c r="Z49" s="286" t="str">
        <f t="shared" si="9"/>
        <v/>
      </c>
    </row>
    <row r="50" spans="2:26" ht="15" customHeight="1" x14ac:dyDescent="0.25">
      <c r="B50" s="122">
        <v>16</v>
      </c>
      <c r="C50" s="122"/>
      <c r="D50" s="125" t="s">
        <v>387</v>
      </c>
      <c r="E50" s="146"/>
      <c r="F50" s="126"/>
      <c r="G50" s="124"/>
      <c r="H50" s="124"/>
      <c r="I50" s="123">
        <f t="shared" si="8"/>
        <v>0</v>
      </c>
      <c r="Z50" s="287"/>
    </row>
    <row r="51" spans="2:26" ht="15" customHeight="1" x14ac:dyDescent="0.25">
      <c r="B51" s="122">
        <v>17</v>
      </c>
      <c r="C51" s="122"/>
      <c r="D51" s="125"/>
      <c r="E51" s="146"/>
      <c r="F51" s="126"/>
      <c r="G51" s="124"/>
      <c r="H51" s="124"/>
      <c r="I51" s="123">
        <f t="shared" si="8"/>
        <v>0</v>
      </c>
    </row>
    <row r="52" spans="2:26" ht="15" customHeight="1" x14ac:dyDescent="0.25">
      <c r="B52" s="122">
        <v>18</v>
      </c>
      <c r="C52" s="122"/>
      <c r="D52" s="125"/>
      <c r="E52" s="146"/>
      <c r="F52" s="126"/>
      <c r="G52" s="124"/>
      <c r="H52" s="124"/>
      <c r="I52" s="123">
        <f t="shared" si="8"/>
        <v>0</v>
      </c>
    </row>
    <row r="53" spans="2:26" ht="15" customHeight="1" x14ac:dyDescent="0.25">
      <c r="B53" s="122">
        <v>19</v>
      </c>
      <c r="C53" s="122"/>
      <c r="D53" s="125"/>
      <c r="E53" s="146"/>
      <c r="F53" s="126"/>
      <c r="G53" s="124"/>
      <c r="H53" s="124"/>
      <c r="I53" s="123">
        <f t="shared" si="8"/>
        <v>0</v>
      </c>
    </row>
    <row r="54" spans="2:26" ht="15" customHeight="1" x14ac:dyDescent="0.25">
      <c r="B54" s="122">
        <v>20</v>
      </c>
      <c r="C54" s="122"/>
      <c r="D54" s="125"/>
      <c r="E54" s="146"/>
      <c r="F54" s="126"/>
      <c r="G54" s="124"/>
      <c r="H54" s="124"/>
      <c r="I54" s="123">
        <f t="shared" si="8"/>
        <v>0</v>
      </c>
    </row>
    <row r="55" spans="2:26" ht="15" customHeight="1" x14ac:dyDescent="0.25">
      <c r="D55" s="263" t="str">
        <f>IF(G29=G55," ","TOT ETTARI POST DIFFERENTE DA ANTE")</f>
        <v xml:space="preserve"> </v>
      </c>
      <c r="F55" s="127" t="s">
        <v>460</v>
      </c>
      <c r="G55" s="128">
        <f>SUM(G35:G54)</f>
        <v>0</v>
      </c>
      <c r="H55" s="128">
        <f>SUM(H35:H54)</f>
        <v>0</v>
      </c>
      <c r="I55" s="128"/>
    </row>
    <row r="56" spans="2:26" ht="15" customHeight="1" x14ac:dyDescent="0.25">
      <c r="D56" s="130" t="str">
        <f>IF(G29=0," ",IF(G29=G55,"TOT ETTARI POST COERENTE CON ANTE"," "))</f>
        <v xml:space="preserve"> </v>
      </c>
      <c r="G56" s="128"/>
      <c r="H56" s="127" t="s">
        <v>453</v>
      </c>
      <c r="I56" s="128">
        <f>SUM(I35:I54)</f>
        <v>0</v>
      </c>
    </row>
    <row r="58" spans="2:26" x14ac:dyDescent="0.25">
      <c r="D58" s="113" t="s">
        <v>335</v>
      </c>
      <c r="E58" s="113" t="s">
        <v>336</v>
      </c>
      <c r="F58" s="113" t="s">
        <v>443</v>
      </c>
      <c r="I58" s="113" t="s">
        <v>454</v>
      </c>
    </row>
    <row r="59" spans="2:26" x14ac:dyDescent="0.25">
      <c r="B59" s="122"/>
      <c r="C59" s="131"/>
      <c r="D59" s="122" t="s">
        <v>126</v>
      </c>
      <c r="E59" s="147">
        <v>14000</v>
      </c>
      <c r="F59" s="132" t="str">
        <f>IF(C59="x",I56," ")</f>
        <v xml:space="preserve"> </v>
      </c>
      <c r="I59" s="133">
        <f>ROUNDUP(I56-I30,2)</f>
        <v>0</v>
      </c>
      <c r="K59" s="134"/>
    </row>
    <row r="60" spans="2:26" x14ac:dyDescent="0.25">
      <c r="B60" s="122"/>
      <c r="C60" s="135" t="str">
        <f>IF(C59="x"," ","X")</f>
        <v>X</v>
      </c>
      <c r="D60" s="122" t="s">
        <v>337</v>
      </c>
      <c r="E60" s="147">
        <v>18000</v>
      </c>
      <c r="F60" s="136">
        <f>IF(C60="x",I56," ")</f>
        <v>0</v>
      </c>
      <c r="I60" s="137" t="str">
        <f>IFERROR(+I59/I30," ")</f>
        <v xml:space="preserve"> </v>
      </c>
    </row>
    <row r="61" spans="2:26" x14ac:dyDescent="0.25">
      <c r="B61" s="138"/>
      <c r="F61" s="139"/>
    </row>
    <row r="62" spans="2:26" ht="28.95" customHeight="1" x14ac:dyDescent="0.25">
      <c r="B62" s="462" t="s">
        <v>338</v>
      </c>
      <c r="C62" s="462"/>
      <c r="D62" s="462"/>
      <c r="E62" s="462"/>
      <c r="F62" s="463" t="str">
        <f>IF(F60=0," ",IF(C59="x",IF(F59&gt;E59,"OK, PROSEGUI","PS INFERIORE AL MINIMO PREVISTO DAL BANDO - DOMANDA NON AMMISSIBILE "),(IF(F60&gt;E60,"OK, PROSEGUI","PS INFERIORE AL MINIMO PREVISTO DAL BANDO - DOMANDA NON AMMISSIBILE"))))</f>
        <v xml:space="preserve"> </v>
      </c>
      <c r="I62" s="140" t="s">
        <v>304</v>
      </c>
    </row>
    <row r="63" spans="2:26" ht="28.95" customHeight="1" x14ac:dyDescent="0.25">
      <c r="B63" s="462"/>
      <c r="C63" s="462"/>
      <c r="D63" s="462"/>
      <c r="E63" s="462"/>
      <c r="F63" s="463"/>
      <c r="H63" s="273"/>
      <c r="I63" s="117" t="s">
        <v>305</v>
      </c>
    </row>
    <row r="166" spans="3:8" x14ac:dyDescent="0.25">
      <c r="C166" s="120" t="s">
        <v>476</v>
      </c>
      <c r="D166" s="264" t="s">
        <v>81</v>
      </c>
      <c r="E166" s="265" t="s">
        <v>80</v>
      </c>
      <c r="F166" s="265" t="s">
        <v>340</v>
      </c>
      <c r="G166" s="266">
        <v>3758.0547000000001</v>
      </c>
      <c r="H166" s="266"/>
    </row>
    <row r="167" spans="3:8" x14ac:dyDescent="0.25">
      <c r="C167" s="120" t="s">
        <v>476</v>
      </c>
      <c r="D167" s="264" t="s">
        <v>90</v>
      </c>
      <c r="E167" s="265" t="s">
        <v>89</v>
      </c>
      <c r="F167" s="265" t="s">
        <v>340</v>
      </c>
      <c r="G167" s="266">
        <v>1900</v>
      </c>
      <c r="H167" s="266"/>
    </row>
    <row r="168" spans="3:8" x14ac:dyDescent="0.25">
      <c r="C168" s="120" t="s">
        <v>476</v>
      </c>
      <c r="D168" s="264" t="s">
        <v>51</v>
      </c>
      <c r="E168" s="265" t="s">
        <v>50</v>
      </c>
      <c r="F168" s="265" t="s">
        <v>340</v>
      </c>
      <c r="G168" s="266">
        <v>1021.6</v>
      </c>
      <c r="H168" s="266"/>
    </row>
    <row r="169" spans="3:8" x14ac:dyDescent="0.25">
      <c r="C169" s="120" t="s">
        <v>476</v>
      </c>
      <c r="D169" s="264" t="s">
        <v>46</v>
      </c>
      <c r="E169" s="265" t="s">
        <v>45</v>
      </c>
      <c r="F169" s="265" t="s">
        <v>340</v>
      </c>
      <c r="G169" s="266">
        <v>2560.25</v>
      </c>
      <c r="H169" s="266"/>
    </row>
    <row r="170" spans="3:8" x14ac:dyDescent="0.25">
      <c r="C170" s="120" t="s">
        <v>476</v>
      </c>
      <c r="D170" s="264" t="s">
        <v>54</v>
      </c>
      <c r="E170" s="265" t="s">
        <v>53</v>
      </c>
      <c r="F170" s="265" t="s">
        <v>340</v>
      </c>
      <c r="G170" s="266">
        <v>2056</v>
      </c>
      <c r="H170" s="266"/>
    </row>
    <row r="171" spans="3:8" x14ac:dyDescent="0.25">
      <c r="C171" s="120" t="s">
        <v>476</v>
      </c>
      <c r="D171" s="264" t="s">
        <v>29</v>
      </c>
      <c r="E171" s="265" t="s">
        <v>28</v>
      </c>
      <c r="F171" s="265" t="s">
        <v>340</v>
      </c>
      <c r="G171" s="266">
        <v>1017.7</v>
      </c>
      <c r="H171" s="266"/>
    </row>
    <row r="172" spans="3:8" x14ac:dyDescent="0.25">
      <c r="C172" s="120" t="s">
        <v>476</v>
      </c>
      <c r="D172" s="264" t="s">
        <v>68</v>
      </c>
      <c r="E172" s="265" t="s">
        <v>67</v>
      </c>
      <c r="F172" s="265" t="s">
        <v>340</v>
      </c>
      <c r="G172" s="266">
        <v>1334.25</v>
      </c>
      <c r="H172" s="266"/>
    </row>
    <row r="173" spans="3:8" x14ac:dyDescent="0.25">
      <c r="C173" s="120" t="s">
        <v>476</v>
      </c>
      <c r="D173" s="264" t="s">
        <v>23</v>
      </c>
      <c r="E173" s="265" t="s">
        <v>22</v>
      </c>
      <c r="F173" s="265" t="s">
        <v>340</v>
      </c>
      <c r="G173" s="266">
        <v>503.82249999999999</v>
      </c>
      <c r="H173" s="266"/>
    </row>
    <row r="174" spans="3:8" x14ac:dyDescent="0.25">
      <c r="C174" s="120" t="s">
        <v>476</v>
      </c>
      <c r="D174" s="264" t="s">
        <v>345</v>
      </c>
      <c r="E174" s="265" t="s">
        <v>32</v>
      </c>
      <c r="F174" s="265" t="s">
        <v>340</v>
      </c>
      <c r="G174" s="266">
        <v>2587.7714999999998</v>
      </c>
      <c r="H174" s="266"/>
    </row>
    <row r="175" spans="3:8" x14ac:dyDescent="0.25">
      <c r="C175" s="120" t="s">
        <v>476</v>
      </c>
      <c r="D175" s="264" t="s">
        <v>49</v>
      </c>
      <c r="E175" s="265" t="s">
        <v>48</v>
      </c>
      <c r="F175" s="265" t="s">
        <v>340</v>
      </c>
      <c r="G175" s="266">
        <v>807.5</v>
      </c>
      <c r="H175" s="266"/>
    </row>
    <row r="176" spans="3:8" x14ac:dyDescent="0.25">
      <c r="C176" s="120" t="s">
        <v>476</v>
      </c>
      <c r="D176" s="264" t="s">
        <v>368</v>
      </c>
      <c r="E176" s="265" t="s">
        <v>91</v>
      </c>
      <c r="F176" s="265" t="s">
        <v>340</v>
      </c>
      <c r="G176" s="266">
        <v>25520.6</v>
      </c>
      <c r="H176" s="266"/>
    </row>
    <row r="177" spans="3:8" x14ac:dyDescent="0.25">
      <c r="C177" s="120" t="s">
        <v>476</v>
      </c>
      <c r="D177" s="264" t="s">
        <v>39</v>
      </c>
      <c r="E177" s="265" t="s">
        <v>38</v>
      </c>
      <c r="F177" s="265" t="s">
        <v>340</v>
      </c>
      <c r="G177" s="266">
        <v>596.14800000000002</v>
      </c>
      <c r="H177" s="266"/>
    </row>
    <row r="178" spans="3:8" x14ac:dyDescent="0.25">
      <c r="C178" s="120" t="s">
        <v>476</v>
      </c>
      <c r="D178" s="264" t="s">
        <v>347</v>
      </c>
      <c r="E178" s="265" t="s">
        <v>348</v>
      </c>
      <c r="F178" s="265" t="s">
        <v>340</v>
      </c>
      <c r="G178" s="266">
        <v>1140</v>
      </c>
      <c r="H178" s="266"/>
    </row>
    <row r="179" spans="3:8" x14ac:dyDescent="0.25">
      <c r="C179" s="120" t="s">
        <v>476</v>
      </c>
      <c r="D179" s="264" t="s">
        <v>64</v>
      </c>
      <c r="E179" s="265" t="s">
        <v>63</v>
      </c>
      <c r="F179" s="265" t="s">
        <v>340</v>
      </c>
      <c r="G179" s="266">
        <v>1454.0238999999999</v>
      </c>
      <c r="H179" s="266"/>
    </row>
    <row r="180" spans="3:8" x14ac:dyDescent="0.25">
      <c r="C180" s="120" t="s">
        <v>476</v>
      </c>
      <c r="D180" s="264" t="s">
        <v>62</v>
      </c>
      <c r="E180" s="265" t="s">
        <v>61</v>
      </c>
      <c r="F180" s="265" t="s">
        <v>340</v>
      </c>
      <c r="G180" s="266">
        <v>686.61599999999999</v>
      </c>
      <c r="H180" s="266"/>
    </row>
    <row r="181" spans="3:8" x14ac:dyDescent="0.25">
      <c r="C181" s="120" t="s">
        <v>476</v>
      </c>
      <c r="D181" s="264" t="s">
        <v>355</v>
      </c>
      <c r="E181" s="265" t="s">
        <v>58</v>
      </c>
      <c r="F181" s="265" t="s">
        <v>340</v>
      </c>
      <c r="G181" s="266">
        <v>97873.56</v>
      </c>
      <c r="H181" s="266"/>
    </row>
    <row r="182" spans="3:8" x14ac:dyDescent="0.25">
      <c r="C182" s="120" t="s">
        <v>476</v>
      </c>
      <c r="D182" s="264" t="s">
        <v>356</v>
      </c>
      <c r="E182" s="265" t="s">
        <v>59</v>
      </c>
      <c r="F182" s="265" t="s">
        <v>340</v>
      </c>
      <c r="G182" s="266">
        <v>182625</v>
      </c>
      <c r="H182" s="266"/>
    </row>
    <row r="183" spans="3:8" x14ac:dyDescent="0.25">
      <c r="C183" s="120" t="s">
        <v>476</v>
      </c>
      <c r="D183" s="264" t="s">
        <v>17</v>
      </c>
      <c r="E183" s="265" t="s">
        <v>16</v>
      </c>
      <c r="F183" s="265" t="s">
        <v>340</v>
      </c>
      <c r="G183" s="266">
        <v>1600.7774999999999</v>
      </c>
      <c r="H183" s="266"/>
    </row>
    <row r="184" spans="3:8" x14ac:dyDescent="0.25">
      <c r="C184" s="120" t="s">
        <v>476</v>
      </c>
      <c r="D184" s="264" t="s">
        <v>339</v>
      </c>
      <c r="E184" s="265" t="s">
        <v>15</v>
      </c>
      <c r="F184" s="265" t="s">
        <v>340</v>
      </c>
      <c r="G184" s="266">
        <v>662.21400000000006</v>
      </c>
      <c r="H184" s="266"/>
    </row>
    <row r="185" spans="3:8" x14ac:dyDescent="0.25">
      <c r="C185" s="120" t="s">
        <v>476</v>
      </c>
      <c r="D185" s="264" t="s">
        <v>359</v>
      </c>
      <c r="E185" s="265" t="s">
        <v>76</v>
      </c>
      <c r="F185" s="265" t="s">
        <v>340</v>
      </c>
      <c r="G185" s="266">
        <v>9844.7003999999997</v>
      </c>
      <c r="H185" s="266"/>
    </row>
    <row r="186" spans="3:8" x14ac:dyDescent="0.25">
      <c r="C186" s="120" t="s">
        <v>476</v>
      </c>
      <c r="D186" s="264" t="s">
        <v>358</v>
      </c>
      <c r="E186" s="265" t="s">
        <v>75</v>
      </c>
      <c r="F186" s="265" t="s">
        <v>340</v>
      </c>
      <c r="G186" s="266">
        <v>5485.1091999999999</v>
      </c>
      <c r="H186" s="266"/>
    </row>
    <row r="187" spans="3:8" x14ac:dyDescent="0.25">
      <c r="C187" s="120" t="s">
        <v>476</v>
      </c>
      <c r="D187" s="264" t="s">
        <v>360</v>
      </c>
      <c r="E187" s="265" t="s">
        <v>79</v>
      </c>
      <c r="F187" s="265" t="s">
        <v>340</v>
      </c>
      <c r="G187" s="266">
        <v>1078.2584999999999</v>
      </c>
      <c r="H187" s="266"/>
    </row>
    <row r="188" spans="3:8" x14ac:dyDescent="0.25">
      <c r="C188" s="120" t="s">
        <v>476</v>
      </c>
      <c r="D188" s="264" t="s">
        <v>369</v>
      </c>
      <c r="E188" s="265" t="s">
        <v>92</v>
      </c>
      <c r="F188" s="265" t="s">
        <v>370</v>
      </c>
      <c r="G188" s="266">
        <v>38076</v>
      </c>
      <c r="H188" s="266"/>
    </row>
    <row r="189" spans="3:8" x14ac:dyDescent="0.25">
      <c r="C189" s="120" t="s">
        <v>476</v>
      </c>
      <c r="D189" s="264" t="s">
        <v>41</v>
      </c>
      <c r="E189" s="265" t="s">
        <v>40</v>
      </c>
      <c r="F189" s="265" t="s">
        <v>340</v>
      </c>
      <c r="G189" s="266">
        <v>955.79200000000003</v>
      </c>
      <c r="H189" s="266"/>
    </row>
    <row r="190" spans="3:8" x14ac:dyDescent="0.25">
      <c r="C190" s="120" t="s">
        <v>476</v>
      </c>
      <c r="D190" s="264" t="s">
        <v>341</v>
      </c>
      <c r="E190" s="265" t="s">
        <v>342</v>
      </c>
      <c r="F190" s="265" t="s">
        <v>340</v>
      </c>
      <c r="G190" s="266">
        <v>2130</v>
      </c>
      <c r="H190" s="266"/>
    </row>
    <row r="191" spans="3:8" x14ac:dyDescent="0.25">
      <c r="C191" s="120" t="s">
        <v>476</v>
      </c>
      <c r="D191" s="264" t="s">
        <v>343</v>
      </c>
      <c r="E191" s="265" t="s">
        <v>344</v>
      </c>
      <c r="F191" s="265" t="s">
        <v>340</v>
      </c>
      <c r="G191" s="266">
        <v>2026.674</v>
      </c>
      <c r="H191" s="266"/>
    </row>
    <row r="192" spans="3:8" x14ac:dyDescent="0.25">
      <c r="C192" s="120" t="s">
        <v>476</v>
      </c>
      <c r="D192" s="264" t="s">
        <v>350</v>
      </c>
      <c r="E192" s="265" t="s">
        <v>47</v>
      </c>
      <c r="F192" s="265" t="s">
        <v>340</v>
      </c>
      <c r="G192" s="266">
        <v>1021</v>
      </c>
      <c r="H192" s="266"/>
    </row>
    <row r="193" spans="3:8" x14ac:dyDescent="0.25">
      <c r="C193" s="120" t="s">
        <v>476</v>
      </c>
      <c r="D193" s="264" t="s">
        <v>349</v>
      </c>
      <c r="E193" s="265" t="s">
        <v>44</v>
      </c>
      <c r="F193" s="265" t="s">
        <v>340</v>
      </c>
      <c r="G193" s="266">
        <v>1842.62</v>
      </c>
      <c r="H193" s="266"/>
    </row>
    <row r="194" spans="3:8" x14ac:dyDescent="0.25">
      <c r="C194" s="120" t="s">
        <v>476</v>
      </c>
      <c r="D194" s="264" t="s">
        <v>37</v>
      </c>
      <c r="E194" s="265" t="s">
        <v>36</v>
      </c>
      <c r="F194" s="265" t="s">
        <v>340</v>
      </c>
      <c r="G194" s="266">
        <v>12240</v>
      </c>
      <c r="H194" s="266"/>
    </row>
    <row r="195" spans="3:8" x14ac:dyDescent="0.25">
      <c r="C195" s="120" t="s">
        <v>476</v>
      </c>
      <c r="D195" s="264" t="s">
        <v>25</v>
      </c>
      <c r="E195" s="265" t="s">
        <v>24</v>
      </c>
      <c r="F195" s="265" t="s">
        <v>340</v>
      </c>
      <c r="G195" s="266">
        <v>1014.6</v>
      </c>
      <c r="H195" s="266"/>
    </row>
    <row r="196" spans="3:8" x14ac:dyDescent="0.25">
      <c r="C196" s="120" t="s">
        <v>476</v>
      </c>
      <c r="D196" s="264" t="s">
        <v>362</v>
      </c>
      <c r="E196" s="265" t="s">
        <v>83</v>
      </c>
      <c r="F196" s="265" t="s">
        <v>340</v>
      </c>
      <c r="G196" s="266">
        <v>3396.712</v>
      </c>
      <c r="H196" s="266"/>
    </row>
    <row r="197" spans="3:8" x14ac:dyDescent="0.25">
      <c r="C197" s="120" t="s">
        <v>476</v>
      </c>
      <c r="D197" s="264" t="s">
        <v>361</v>
      </c>
      <c r="E197" s="265" t="s">
        <v>82</v>
      </c>
      <c r="F197" s="265" t="s">
        <v>340</v>
      </c>
      <c r="G197" s="266">
        <v>6108</v>
      </c>
      <c r="H197" s="266"/>
    </row>
    <row r="198" spans="3:8" x14ac:dyDescent="0.25">
      <c r="C198" s="120" t="s">
        <v>476</v>
      </c>
      <c r="D198" s="264" t="s">
        <v>353</v>
      </c>
      <c r="E198" s="265" t="s">
        <v>56</v>
      </c>
      <c r="F198" s="265" t="s">
        <v>340</v>
      </c>
      <c r="G198" s="266">
        <v>18734.576300000001</v>
      </c>
      <c r="H198" s="266"/>
    </row>
    <row r="199" spans="3:8" x14ac:dyDescent="0.25">
      <c r="C199" s="120" t="s">
        <v>476</v>
      </c>
      <c r="D199" s="264" t="s">
        <v>352</v>
      </c>
      <c r="E199" s="265" t="s">
        <v>55</v>
      </c>
      <c r="F199" s="265" t="s">
        <v>340</v>
      </c>
      <c r="G199" s="266">
        <v>13066.8977</v>
      </c>
      <c r="H199" s="266"/>
    </row>
    <row r="200" spans="3:8" x14ac:dyDescent="0.25">
      <c r="C200" s="120" t="s">
        <v>476</v>
      </c>
      <c r="D200" s="264" t="s">
        <v>354</v>
      </c>
      <c r="E200" s="265" t="s">
        <v>57</v>
      </c>
      <c r="F200" s="265" t="s">
        <v>340</v>
      </c>
      <c r="G200" s="266">
        <v>46202.1417</v>
      </c>
      <c r="H200" s="266"/>
    </row>
    <row r="201" spans="3:8" x14ac:dyDescent="0.25">
      <c r="C201" s="120" t="s">
        <v>476</v>
      </c>
      <c r="D201" s="264" t="s">
        <v>21</v>
      </c>
      <c r="E201" s="265" t="s">
        <v>20</v>
      </c>
      <c r="F201" s="265" t="s">
        <v>340</v>
      </c>
      <c r="G201" s="266">
        <v>559.44200000000001</v>
      </c>
      <c r="H201" s="266"/>
    </row>
    <row r="202" spans="3:8" x14ac:dyDescent="0.25">
      <c r="C202" s="120" t="s">
        <v>476</v>
      </c>
      <c r="D202" s="264" t="s">
        <v>74</v>
      </c>
      <c r="E202" s="265" t="s">
        <v>73</v>
      </c>
      <c r="F202" s="265" t="s">
        <v>340</v>
      </c>
      <c r="G202" s="266">
        <v>399.68169999999998</v>
      </c>
      <c r="H202" s="266"/>
    </row>
    <row r="203" spans="3:8" x14ac:dyDescent="0.25">
      <c r="C203" s="120" t="s">
        <v>476</v>
      </c>
      <c r="D203" s="264" t="s">
        <v>31</v>
      </c>
      <c r="E203" s="265" t="s">
        <v>30</v>
      </c>
      <c r="F203" s="265" t="s">
        <v>340</v>
      </c>
      <c r="G203" s="266">
        <v>6202.8119999999999</v>
      </c>
      <c r="H203" s="266"/>
    </row>
    <row r="204" spans="3:8" x14ac:dyDescent="0.25">
      <c r="C204" s="120" t="s">
        <v>476</v>
      </c>
      <c r="D204" s="264" t="s">
        <v>351</v>
      </c>
      <c r="E204" s="265" t="s">
        <v>52</v>
      </c>
      <c r="F204" s="265" t="s">
        <v>340</v>
      </c>
      <c r="G204" s="266">
        <v>25000</v>
      </c>
      <c r="H204" s="266"/>
    </row>
    <row r="205" spans="3:8" x14ac:dyDescent="0.25">
      <c r="C205" s="120" t="s">
        <v>476</v>
      </c>
      <c r="D205" s="264" t="s">
        <v>346</v>
      </c>
      <c r="E205" s="265" t="s">
        <v>33</v>
      </c>
      <c r="F205" s="265" t="s">
        <v>340</v>
      </c>
      <c r="G205" s="266">
        <v>3337.7511</v>
      </c>
      <c r="H205" s="266"/>
    </row>
    <row r="206" spans="3:8" x14ac:dyDescent="0.25">
      <c r="C206" s="120" t="s">
        <v>476</v>
      </c>
      <c r="D206" s="264" t="s">
        <v>78</v>
      </c>
      <c r="E206" s="265" t="s">
        <v>77</v>
      </c>
      <c r="F206" s="265" t="s">
        <v>340</v>
      </c>
      <c r="G206" s="266">
        <v>10776.038200000001</v>
      </c>
      <c r="H206" s="266"/>
    </row>
    <row r="207" spans="3:8" x14ac:dyDescent="0.25">
      <c r="C207" s="120" t="s">
        <v>476</v>
      </c>
      <c r="D207" s="264" t="s">
        <v>983</v>
      </c>
      <c r="E207" s="265" t="s">
        <v>60</v>
      </c>
      <c r="F207" s="265" t="s">
        <v>340</v>
      </c>
      <c r="G207" s="266">
        <v>816.98760000000004</v>
      </c>
      <c r="H207" s="266"/>
    </row>
    <row r="208" spans="3:8" x14ac:dyDescent="0.25">
      <c r="C208" s="120" t="s">
        <v>476</v>
      </c>
      <c r="D208" s="264" t="s">
        <v>984</v>
      </c>
      <c r="E208" s="265" t="s">
        <v>65</v>
      </c>
      <c r="F208" s="265" t="s">
        <v>340</v>
      </c>
      <c r="G208" s="266">
        <v>1154.0445</v>
      </c>
      <c r="H208" s="266"/>
    </row>
    <row r="209" spans="3:8" x14ac:dyDescent="0.25">
      <c r="C209" s="120" t="s">
        <v>476</v>
      </c>
      <c r="D209" s="264" t="s">
        <v>72</v>
      </c>
      <c r="E209" s="265" t="s">
        <v>71</v>
      </c>
      <c r="F209" s="265" t="s">
        <v>340</v>
      </c>
      <c r="G209" s="266">
        <v>973.98</v>
      </c>
      <c r="H209" s="266"/>
    </row>
    <row r="210" spans="3:8" x14ac:dyDescent="0.25">
      <c r="C210" s="120" t="s">
        <v>476</v>
      </c>
      <c r="D210" s="264" t="s">
        <v>27</v>
      </c>
      <c r="E210" s="265" t="s">
        <v>26</v>
      </c>
      <c r="F210" s="265" t="s">
        <v>340</v>
      </c>
      <c r="G210" s="266">
        <v>1500</v>
      </c>
      <c r="H210" s="266"/>
    </row>
    <row r="211" spans="3:8" x14ac:dyDescent="0.25">
      <c r="C211" s="120" t="s">
        <v>476</v>
      </c>
      <c r="D211" s="264" t="s">
        <v>19</v>
      </c>
      <c r="E211" s="265" t="s">
        <v>18</v>
      </c>
      <c r="F211" s="265" t="s">
        <v>340</v>
      </c>
      <c r="G211" s="266">
        <v>709.48900000000003</v>
      </c>
      <c r="H211" s="266"/>
    </row>
    <row r="212" spans="3:8" x14ac:dyDescent="0.25">
      <c r="C212" s="120" t="s">
        <v>476</v>
      </c>
      <c r="D212" s="264" t="s">
        <v>357</v>
      </c>
      <c r="E212" s="265" t="s">
        <v>66</v>
      </c>
      <c r="F212" s="265" t="s">
        <v>340</v>
      </c>
      <c r="G212" s="266">
        <v>5400</v>
      </c>
      <c r="H212" s="266"/>
    </row>
    <row r="213" spans="3:8" x14ac:dyDescent="0.25">
      <c r="C213" s="120" t="s">
        <v>476</v>
      </c>
      <c r="D213" s="264" t="s">
        <v>43</v>
      </c>
      <c r="E213" s="265" t="s">
        <v>42</v>
      </c>
      <c r="F213" s="265" t="s">
        <v>340</v>
      </c>
      <c r="G213" s="266">
        <v>936.37429999999995</v>
      </c>
      <c r="H213" s="266"/>
    </row>
    <row r="214" spans="3:8" x14ac:dyDescent="0.25">
      <c r="C214" s="120" t="s">
        <v>476</v>
      </c>
      <c r="D214" s="264" t="s">
        <v>35</v>
      </c>
      <c r="E214" s="265" t="s">
        <v>34</v>
      </c>
      <c r="F214" s="265" t="s">
        <v>340</v>
      </c>
      <c r="G214" s="266">
        <v>8200.9151000000002</v>
      </c>
      <c r="H214" s="266"/>
    </row>
    <row r="215" spans="3:8" x14ac:dyDescent="0.25">
      <c r="C215" s="120" t="s">
        <v>476</v>
      </c>
      <c r="D215" s="264" t="s">
        <v>70</v>
      </c>
      <c r="E215" s="265" t="s">
        <v>69</v>
      </c>
      <c r="F215" s="265" t="s">
        <v>340</v>
      </c>
      <c r="G215" s="266">
        <v>0</v>
      </c>
      <c r="H215" s="266"/>
    </row>
    <row r="216" spans="3:8" x14ac:dyDescent="0.25">
      <c r="C216" s="120" t="s">
        <v>476</v>
      </c>
      <c r="D216" s="264" t="s">
        <v>366</v>
      </c>
      <c r="E216" s="265" t="s">
        <v>87</v>
      </c>
      <c r="F216" s="265" t="s">
        <v>340</v>
      </c>
      <c r="G216" s="266">
        <v>11560</v>
      </c>
      <c r="H216" s="266"/>
    </row>
    <row r="217" spans="3:8" x14ac:dyDescent="0.25">
      <c r="C217" s="120" t="s">
        <v>476</v>
      </c>
      <c r="D217" s="264" t="s">
        <v>365</v>
      </c>
      <c r="E217" s="265" t="s">
        <v>86</v>
      </c>
      <c r="F217" s="265" t="s">
        <v>340</v>
      </c>
      <c r="G217" s="266">
        <v>3096</v>
      </c>
      <c r="H217" s="266"/>
    </row>
    <row r="218" spans="3:8" x14ac:dyDescent="0.25">
      <c r="C218" s="120" t="s">
        <v>476</v>
      </c>
      <c r="D218" s="264" t="s">
        <v>364</v>
      </c>
      <c r="E218" s="265" t="s">
        <v>85</v>
      </c>
      <c r="F218" s="265" t="s">
        <v>340</v>
      </c>
      <c r="G218" s="266">
        <v>7304.03</v>
      </c>
      <c r="H218" s="266"/>
    </row>
    <row r="219" spans="3:8" x14ac:dyDescent="0.25">
      <c r="C219" s="120" t="s">
        <v>476</v>
      </c>
      <c r="D219" s="264" t="s">
        <v>363</v>
      </c>
      <c r="E219" s="265" t="s">
        <v>84</v>
      </c>
      <c r="F219" s="265" t="s">
        <v>340</v>
      </c>
      <c r="G219" s="266">
        <v>11637.6</v>
      </c>
      <c r="H219" s="266"/>
    </row>
    <row r="220" spans="3:8" x14ac:dyDescent="0.25">
      <c r="C220" s="120" t="s">
        <v>476</v>
      </c>
      <c r="D220" s="264" t="s">
        <v>367</v>
      </c>
      <c r="E220" s="265" t="s">
        <v>88</v>
      </c>
      <c r="F220" s="265" t="s">
        <v>340</v>
      </c>
      <c r="G220" s="266">
        <v>48239.050999999999</v>
      </c>
      <c r="H220" s="266"/>
    </row>
    <row r="221" spans="3:8" x14ac:dyDescent="0.25">
      <c r="C221" s="120" t="s">
        <v>476</v>
      </c>
      <c r="D221" s="264" t="s">
        <v>104</v>
      </c>
      <c r="E221" s="265" t="s">
        <v>103</v>
      </c>
      <c r="F221" s="265" t="s">
        <v>372</v>
      </c>
      <c r="G221" s="266">
        <v>786.98239999999998</v>
      </c>
      <c r="H221" s="266"/>
    </row>
    <row r="222" spans="3:8" x14ac:dyDescent="0.25">
      <c r="C222" s="120" t="s">
        <v>476</v>
      </c>
      <c r="D222" s="264" t="s">
        <v>122</v>
      </c>
      <c r="E222" s="265" t="s">
        <v>121</v>
      </c>
      <c r="F222" s="265" t="s">
        <v>382</v>
      </c>
      <c r="G222" s="266">
        <v>1117.4000000000001</v>
      </c>
      <c r="H222" s="266"/>
    </row>
    <row r="223" spans="3:8" x14ac:dyDescent="0.25">
      <c r="C223" s="120" t="s">
        <v>476</v>
      </c>
      <c r="D223" s="264" t="s">
        <v>384</v>
      </c>
      <c r="E223" s="265" t="s">
        <v>118</v>
      </c>
      <c r="F223" s="265" t="s">
        <v>382</v>
      </c>
      <c r="G223" s="266">
        <v>1985.65</v>
      </c>
      <c r="H223" s="266"/>
    </row>
    <row r="224" spans="3:8" x14ac:dyDescent="0.25">
      <c r="C224" s="120" t="s">
        <v>472</v>
      </c>
      <c r="D224" s="264" t="s">
        <v>125</v>
      </c>
      <c r="E224" s="265" t="s">
        <v>124</v>
      </c>
      <c r="F224" s="265" t="s">
        <v>386</v>
      </c>
      <c r="G224" s="266">
        <v>264.38529999999997</v>
      </c>
      <c r="H224" s="266"/>
    </row>
    <row r="225" spans="3:8" x14ac:dyDescent="0.25">
      <c r="C225" s="120" t="s">
        <v>472</v>
      </c>
      <c r="D225" s="264" t="s">
        <v>98</v>
      </c>
      <c r="E225" s="265" t="s">
        <v>97</v>
      </c>
      <c r="F225" s="265" t="s">
        <v>372</v>
      </c>
      <c r="G225" s="266">
        <v>506.34359999999998</v>
      </c>
      <c r="H225" s="266"/>
    </row>
    <row r="226" spans="3:8" x14ac:dyDescent="0.25">
      <c r="C226" s="120" t="s">
        <v>472</v>
      </c>
      <c r="D226" s="264" t="s">
        <v>96</v>
      </c>
      <c r="E226" s="265" t="s">
        <v>95</v>
      </c>
      <c r="F226" s="265" t="s">
        <v>372</v>
      </c>
      <c r="G226" s="266">
        <v>634.79729999999995</v>
      </c>
      <c r="H226" s="266"/>
    </row>
    <row r="227" spans="3:8" x14ac:dyDescent="0.25">
      <c r="C227" s="120" t="s">
        <v>472</v>
      </c>
      <c r="D227" s="264" t="s">
        <v>373</v>
      </c>
      <c r="E227" s="265" t="s">
        <v>94</v>
      </c>
      <c r="F227" s="265" t="s">
        <v>372</v>
      </c>
      <c r="G227" s="266">
        <v>1092.9947999999999</v>
      </c>
      <c r="H227" s="266"/>
    </row>
    <row r="228" spans="3:8" x14ac:dyDescent="0.25">
      <c r="C228" s="120" t="s">
        <v>472</v>
      </c>
      <c r="D228" s="264" t="s">
        <v>374</v>
      </c>
      <c r="E228" s="265" t="s">
        <v>99</v>
      </c>
      <c r="F228" s="265" t="s">
        <v>372</v>
      </c>
      <c r="G228" s="266">
        <v>414.53949999999998</v>
      </c>
      <c r="H228" s="266"/>
    </row>
    <row r="229" spans="3:8" x14ac:dyDescent="0.25">
      <c r="C229" s="120" t="s">
        <v>472</v>
      </c>
      <c r="D229" s="264" t="s">
        <v>109</v>
      </c>
      <c r="E229" s="265" t="s">
        <v>108</v>
      </c>
      <c r="F229" s="265" t="s">
        <v>372</v>
      </c>
      <c r="G229" s="266">
        <v>347.68</v>
      </c>
      <c r="H229" s="266"/>
    </row>
    <row r="230" spans="3:8" x14ac:dyDescent="0.25">
      <c r="C230" s="120" t="s">
        <v>472</v>
      </c>
      <c r="D230" s="264" t="s">
        <v>377</v>
      </c>
      <c r="E230" s="265" t="s">
        <v>110</v>
      </c>
      <c r="F230" s="265" t="s">
        <v>372</v>
      </c>
      <c r="G230" s="266">
        <v>115.566</v>
      </c>
      <c r="H230" s="266"/>
    </row>
    <row r="231" spans="3:8" x14ac:dyDescent="0.25">
      <c r="C231" s="120" t="s">
        <v>472</v>
      </c>
      <c r="D231" s="264" t="s">
        <v>385</v>
      </c>
      <c r="E231" s="265" t="s">
        <v>123</v>
      </c>
      <c r="F231" s="265" t="s">
        <v>372</v>
      </c>
      <c r="G231" s="266">
        <v>60.2577</v>
      </c>
      <c r="H231" s="266"/>
    </row>
    <row r="232" spans="3:8" x14ac:dyDescent="0.25">
      <c r="C232" s="120" t="s">
        <v>472</v>
      </c>
      <c r="D232" s="264" t="s">
        <v>371</v>
      </c>
      <c r="E232" s="265" t="s">
        <v>93</v>
      </c>
      <c r="F232" s="265" t="s">
        <v>372</v>
      </c>
      <c r="G232" s="266">
        <v>688.57979999999998</v>
      </c>
      <c r="H232" s="266"/>
    </row>
    <row r="233" spans="3:8" x14ac:dyDescent="0.25">
      <c r="C233" s="120" t="s">
        <v>472</v>
      </c>
      <c r="D233" s="264" t="s">
        <v>383</v>
      </c>
      <c r="E233" s="265" t="s">
        <v>115</v>
      </c>
      <c r="F233" s="265" t="s">
        <v>382</v>
      </c>
      <c r="G233" s="266">
        <v>3374.88</v>
      </c>
      <c r="H233" s="266"/>
    </row>
    <row r="234" spans="3:8" x14ac:dyDescent="0.25">
      <c r="C234" s="120" t="s">
        <v>472</v>
      </c>
      <c r="D234" s="264" t="s">
        <v>101</v>
      </c>
      <c r="E234" s="265" t="s">
        <v>100</v>
      </c>
      <c r="F234" s="265" t="s">
        <v>372</v>
      </c>
      <c r="G234" s="266">
        <v>486.9581</v>
      </c>
      <c r="H234" s="266"/>
    </row>
    <row r="235" spans="3:8" x14ac:dyDescent="0.25">
      <c r="C235" s="120" t="s">
        <v>472</v>
      </c>
      <c r="D235" s="264" t="s">
        <v>376</v>
      </c>
      <c r="E235" s="265" t="s">
        <v>107</v>
      </c>
      <c r="F235" s="265" t="s">
        <v>372</v>
      </c>
      <c r="G235" s="266">
        <v>266.32499999999999</v>
      </c>
      <c r="H235" s="266"/>
    </row>
    <row r="236" spans="3:8" x14ac:dyDescent="0.25">
      <c r="C236" s="120" t="s">
        <v>472</v>
      </c>
      <c r="D236" s="264" t="s">
        <v>106</v>
      </c>
      <c r="E236" s="265" t="s">
        <v>105</v>
      </c>
      <c r="F236" s="265" t="s">
        <v>372</v>
      </c>
      <c r="G236" s="266">
        <v>229.9333</v>
      </c>
      <c r="H236" s="266"/>
    </row>
    <row r="237" spans="3:8" x14ac:dyDescent="0.25">
      <c r="C237" s="120" t="s">
        <v>472</v>
      </c>
      <c r="D237" s="264" t="s">
        <v>381</v>
      </c>
      <c r="E237" s="265" t="s">
        <v>114</v>
      </c>
      <c r="F237" s="265" t="s">
        <v>382</v>
      </c>
      <c r="G237" s="266">
        <v>2042.15</v>
      </c>
      <c r="H237" s="266"/>
    </row>
    <row r="238" spans="3:8" x14ac:dyDescent="0.25">
      <c r="C238" s="120" t="s">
        <v>472</v>
      </c>
      <c r="D238" s="264" t="s">
        <v>120</v>
      </c>
      <c r="E238" s="265" t="s">
        <v>119</v>
      </c>
      <c r="F238" s="265" t="s">
        <v>382</v>
      </c>
      <c r="G238" s="266">
        <v>1117.4000000000001</v>
      </c>
      <c r="H238" s="266"/>
    </row>
    <row r="239" spans="3:8" x14ac:dyDescent="0.25">
      <c r="C239" s="120" t="s">
        <v>472</v>
      </c>
      <c r="D239" s="264" t="s">
        <v>380</v>
      </c>
      <c r="E239" s="265" t="s">
        <v>113</v>
      </c>
      <c r="F239" s="265" t="s">
        <v>372</v>
      </c>
      <c r="G239" s="266">
        <v>609.73739999999998</v>
      </c>
      <c r="H239" s="266"/>
    </row>
    <row r="240" spans="3:8" x14ac:dyDescent="0.25">
      <c r="C240" s="120" t="s">
        <v>472</v>
      </c>
      <c r="D240" s="264" t="s">
        <v>378</v>
      </c>
      <c r="E240" s="265" t="s">
        <v>111</v>
      </c>
      <c r="F240" s="265" t="s">
        <v>372</v>
      </c>
      <c r="G240" s="266">
        <v>325.82600000000002</v>
      </c>
      <c r="H240" s="266"/>
    </row>
    <row r="241" spans="3:8" x14ac:dyDescent="0.25">
      <c r="C241" s="120" t="s">
        <v>472</v>
      </c>
      <c r="D241" s="264" t="s">
        <v>379</v>
      </c>
      <c r="E241" s="265" t="s">
        <v>112</v>
      </c>
      <c r="F241" s="265" t="s">
        <v>372</v>
      </c>
      <c r="G241" s="266">
        <v>1811.4217000000001</v>
      </c>
      <c r="H241" s="266"/>
    </row>
    <row r="242" spans="3:8" x14ac:dyDescent="0.25">
      <c r="C242" s="120" t="s">
        <v>472</v>
      </c>
      <c r="D242" s="264" t="s">
        <v>117</v>
      </c>
      <c r="E242" s="265" t="s">
        <v>116</v>
      </c>
      <c r="F242" s="265" t="s">
        <v>382</v>
      </c>
      <c r="G242" s="266">
        <v>5845.9650000000001</v>
      </c>
      <c r="H242" s="266"/>
    </row>
    <row r="243" spans="3:8" x14ac:dyDescent="0.25">
      <c r="C243" s="120" t="s">
        <v>472</v>
      </c>
      <c r="D243" s="264" t="s">
        <v>375</v>
      </c>
      <c r="E243" s="265" t="s">
        <v>102</v>
      </c>
      <c r="F243" s="265" t="s">
        <v>372</v>
      </c>
      <c r="G243" s="266">
        <v>2670.5963999999999</v>
      </c>
      <c r="H243" s="266"/>
    </row>
    <row r="244" spans="3:8" x14ac:dyDescent="0.25">
      <c r="C244" s="120" t="s">
        <v>476</v>
      </c>
      <c r="D244" s="267" t="s">
        <v>261</v>
      </c>
      <c r="E244" s="268" t="s">
        <v>246</v>
      </c>
      <c r="F244" s="269" t="s">
        <v>340</v>
      </c>
      <c r="G244" s="270">
        <v>70681</v>
      </c>
      <c r="H244" s="270"/>
    </row>
    <row r="245" spans="3:8" x14ac:dyDescent="0.25">
      <c r="C245" s="120" t="s">
        <v>476</v>
      </c>
      <c r="D245" s="267" t="s">
        <v>260</v>
      </c>
      <c r="E245" s="268" t="s">
        <v>245</v>
      </c>
      <c r="F245" s="269" t="s">
        <v>340</v>
      </c>
      <c r="G245" s="270">
        <v>146670</v>
      </c>
      <c r="H245" s="270"/>
    </row>
    <row r="246" spans="3:8" x14ac:dyDescent="0.2">
      <c r="C246" s="120" t="s">
        <v>472</v>
      </c>
      <c r="D246" s="267" t="s">
        <v>301</v>
      </c>
      <c r="E246" s="268" t="s">
        <v>300</v>
      </c>
      <c r="F246" s="269" t="s">
        <v>340</v>
      </c>
      <c r="G246" s="271">
        <v>45000</v>
      </c>
      <c r="H246" s="271"/>
    </row>
    <row r="247" spans="3:8" x14ac:dyDescent="0.25">
      <c r="C247" s="120" t="s">
        <v>476</v>
      </c>
      <c r="D247" s="267" t="s">
        <v>284</v>
      </c>
      <c r="E247" s="268" t="s">
        <v>262</v>
      </c>
      <c r="F247" s="269" t="s">
        <v>340</v>
      </c>
      <c r="G247" s="270">
        <v>3262</v>
      </c>
      <c r="H247" s="270"/>
    </row>
    <row r="248" spans="3:8" x14ac:dyDescent="0.25">
      <c r="C248" s="120" t="s">
        <v>476</v>
      </c>
      <c r="D248" s="267" t="s">
        <v>283</v>
      </c>
      <c r="E248" s="268" t="s">
        <v>247</v>
      </c>
      <c r="F248" s="269" t="s">
        <v>340</v>
      </c>
      <c r="G248" s="270">
        <v>5165</v>
      </c>
      <c r="H248" s="270"/>
    </row>
    <row r="249" spans="3:8" x14ac:dyDescent="0.25">
      <c r="C249" s="120" t="s">
        <v>472</v>
      </c>
      <c r="D249" s="267" t="s">
        <v>263</v>
      </c>
      <c r="E249" s="268" t="s">
        <v>271</v>
      </c>
      <c r="F249" s="269" t="s">
        <v>372</v>
      </c>
      <c r="G249" s="270">
        <v>420.34314000000001</v>
      </c>
      <c r="H249" s="270"/>
    </row>
    <row r="250" spans="3:8" x14ac:dyDescent="0.25">
      <c r="C250" s="120" t="s">
        <v>476</v>
      </c>
      <c r="D250" s="267" t="s">
        <v>299</v>
      </c>
      <c r="E250" s="268" t="s">
        <v>298</v>
      </c>
      <c r="F250" s="269" t="s">
        <v>340</v>
      </c>
      <c r="G250" s="270">
        <v>30000</v>
      </c>
      <c r="H250" s="270"/>
    </row>
  </sheetData>
  <sheetProtection algorithmName="SHA-512" hashValue="K8ZwTWh6R+Zb8tONI41h5uORUQUYdYVyNa1MzRARjuf9UsqM0BHCXCHh+0vnPXfM0EzLbiPJwA1rGuf3vXVFRA==" saltValue="rhdnSyiHTziKjaEfoHipcA==" spinCount="100000" sheet="1" formatCells="0" formatColumns="0" formatRows="0" insertColumns="0" insertRows="0" insertHyperlinks="0" deleteColumns="0" deleteRows="0" sort="0" autoFilter="0" pivotTables="0"/>
  <mergeCells count="7">
    <mergeCell ref="B62:E63"/>
    <mergeCell ref="F62:F63"/>
    <mergeCell ref="D2:E2"/>
    <mergeCell ref="G2:I2"/>
    <mergeCell ref="B5:I5"/>
    <mergeCell ref="B32:I32"/>
    <mergeCell ref="B6:E6"/>
  </mergeCells>
  <conditionalFormatting sqref="F62:F63">
    <cfRule type="cellIs" dxfId="43" priority="29" stopIfTrue="1" operator="equal">
      <formula>"OK, PROSEGUI"</formula>
    </cfRule>
    <cfRule type="cellIs" dxfId="42" priority="30" operator="equal">
      <formula>"PS INFERIORE AL MINIMO PREVISTO DAL BANDO - DOMANDA NON AMMISSIBILE"</formula>
    </cfRule>
  </conditionalFormatting>
  <conditionalFormatting sqref="I59">
    <cfRule type="cellIs" dxfId="41" priority="26" operator="equal">
      <formula>0</formula>
    </cfRule>
    <cfRule type="cellIs" dxfId="40" priority="27" operator="greaterThan">
      <formula>1</formula>
    </cfRule>
    <cfRule type="cellIs" dxfId="39" priority="28" operator="lessThan">
      <formula>1</formula>
    </cfRule>
  </conditionalFormatting>
  <conditionalFormatting sqref="G29:I30">
    <cfRule type="cellIs" dxfId="38" priority="23" operator="equal">
      <formula>0</formula>
    </cfRule>
  </conditionalFormatting>
  <conditionalFormatting sqref="G55:I56">
    <cfRule type="cellIs" dxfId="37" priority="22" operator="equal">
      <formula>0</formula>
    </cfRule>
  </conditionalFormatting>
  <conditionalFormatting sqref="F60">
    <cfRule type="cellIs" dxfId="36" priority="21" operator="equal">
      <formula>0</formula>
    </cfRule>
  </conditionalFormatting>
  <conditionalFormatting sqref="I6">
    <cfRule type="cellIs" dxfId="35" priority="18" stopIfTrue="1" operator="equal">
      <formula>0</formula>
    </cfRule>
  </conditionalFormatting>
  <conditionalFormatting sqref="W35:W49">
    <cfRule type="cellIs" dxfId="34" priority="32" stopIfTrue="1" operator="equal">
      <formula>F35="EUR_per_ha"</formula>
    </cfRule>
  </conditionalFormatting>
  <conditionalFormatting sqref="G9:G23">
    <cfRule type="expression" dxfId="33" priority="7" stopIfTrue="1">
      <formula>Z9="a"</formula>
    </cfRule>
    <cfRule type="expression" dxfId="32" priority="11" stopIfTrue="1">
      <formula>Z9="c"</formula>
    </cfRule>
  </conditionalFormatting>
  <conditionalFormatting sqref="H9:H23">
    <cfRule type="expression" dxfId="31" priority="8" stopIfTrue="1">
      <formula>Z9="a"</formula>
    </cfRule>
    <cfRule type="expression" dxfId="30" priority="9" stopIfTrue="1">
      <formula>Z9="c"</formula>
    </cfRule>
  </conditionalFormatting>
  <conditionalFormatting sqref="G35:G49">
    <cfRule type="expression" dxfId="29" priority="3" stopIfTrue="1">
      <formula>Z35="a"</formula>
    </cfRule>
    <cfRule type="expression" dxfId="28" priority="6" stopIfTrue="1">
      <formula>Z35="c"</formula>
    </cfRule>
  </conditionalFormatting>
  <conditionalFormatting sqref="H35:H49">
    <cfRule type="expression" dxfId="27" priority="4" stopIfTrue="1">
      <formula>Z35="a"</formula>
    </cfRule>
    <cfRule type="expression" dxfId="26" priority="5" stopIfTrue="1">
      <formula>Z35="c"</formula>
    </cfRule>
  </conditionalFormatting>
  <conditionalFormatting sqref="D2:E2">
    <cfRule type="cellIs" dxfId="25" priority="2" operator="equal">
      <formula>0</formula>
    </cfRule>
  </conditionalFormatting>
  <conditionalFormatting sqref="F6">
    <cfRule type="cellIs" dxfId="24" priority="1" operator="equal">
      <formula>0</formula>
    </cfRule>
  </conditionalFormatting>
  <dataValidations count="1">
    <dataValidation type="list" allowBlank="1" showInputMessage="1" showErrorMessage="1" sqref="D35:D49 D9:D23">
      <formula1>$D$166:$D$250</formula1>
    </dataValidation>
  </dataValidations>
  <pageMargins left="0.31496062992125984" right="0.27559055118110237" top="0.74803149606299213" bottom="0.31496062992125984" header="0.31496062992125984" footer="0.31496062992125984"/>
  <pageSetup paperSize="9" scale="69" fitToHeight="2" orientation="portrait" blackAndWhite="1" r:id="rId1"/>
  <headerFooter>
    <oddHeader>&amp;C&amp;14Regione Liguria - Piano Aziendale di Sviluppo&amp;RSOTTOMISURA  4.1.1 EURI</oddHeader>
    <oddFooter>&amp;C&amp;A&amp;Rpag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CS109"/>
  <sheetViews>
    <sheetView showGridLines="0" view="pageBreakPreview" topLeftCell="A67" zoomScale="80" zoomScaleNormal="80" zoomScaleSheetLayoutView="80" zoomScalePageLayoutView="50" workbookViewId="0">
      <selection activeCell="AL78" sqref="AL78"/>
    </sheetView>
  </sheetViews>
  <sheetFormatPr defaultColWidth="3.88671875" defaultRowHeight="20.25" customHeight="1" x14ac:dyDescent="0.3"/>
  <cols>
    <col min="1" max="1" width="4.5546875" style="37" customWidth="1"/>
    <col min="2" max="16384" width="3.88671875" style="37"/>
  </cols>
  <sheetData>
    <row r="1" spans="1:97" s="24" customFormat="1" ht="59.4" customHeight="1" x14ac:dyDescent="0.25">
      <c r="A1" s="554" t="s">
        <v>445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4"/>
      <c r="AB1" s="554"/>
      <c r="AC1" s="554"/>
      <c r="AD1" s="554"/>
      <c r="AE1" s="554"/>
      <c r="AF1" s="554"/>
      <c r="AG1" s="554"/>
      <c r="AH1" s="554"/>
      <c r="AI1" s="554"/>
      <c r="AJ1" s="554"/>
      <c r="AK1" s="23"/>
      <c r="AL1" s="526" t="s">
        <v>444</v>
      </c>
      <c r="AM1" s="526"/>
      <c r="AN1" s="526"/>
      <c r="AO1" s="526"/>
      <c r="AP1" s="526"/>
      <c r="AQ1" s="526"/>
      <c r="AR1" s="526"/>
      <c r="AS1" s="526"/>
      <c r="AT1" s="526"/>
      <c r="AU1" s="526"/>
      <c r="AV1" s="526"/>
      <c r="AW1" s="526"/>
      <c r="AX1" s="526"/>
      <c r="AY1" s="526"/>
      <c r="AZ1" s="526"/>
      <c r="BA1" s="526"/>
      <c r="BB1" s="526"/>
      <c r="BC1" s="526"/>
      <c r="BD1" s="526"/>
      <c r="BE1" s="526"/>
      <c r="BF1" s="526"/>
      <c r="BG1" s="526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J1" s="523" t="s">
        <v>181</v>
      </c>
      <c r="CK1" s="524"/>
      <c r="CL1" s="524"/>
      <c r="CM1" s="524"/>
      <c r="CN1" s="524"/>
      <c r="CO1" s="524"/>
      <c r="CP1" s="524"/>
      <c r="CQ1" s="524"/>
      <c r="CR1" s="524"/>
      <c r="CS1" s="525"/>
    </row>
    <row r="2" spans="1:97" s="1" customFormat="1" ht="20.25" customHeight="1" x14ac:dyDescent="0.3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BL2" s="25"/>
    </row>
    <row r="3" spans="1:97" s="41" customFormat="1" ht="20.25" customHeight="1" x14ac:dyDescent="0.4">
      <c r="A3" s="27"/>
      <c r="B3" s="28" t="s">
        <v>164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84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14"/>
      <c r="BI3" s="14"/>
      <c r="BJ3" s="14"/>
      <c r="BK3" s="14"/>
      <c r="BL3" s="14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</row>
    <row r="4" spans="1:97" s="236" customFormat="1" ht="57.6" customHeight="1" x14ac:dyDescent="0.25">
      <c r="A4" s="272" t="s">
        <v>253</v>
      </c>
      <c r="B4" s="510" t="s">
        <v>286</v>
      </c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  <c r="U4" s="510"/>
      <c r="V4" s="510"/>
      <c r="W4" s="510"/>
      <c r="X4" s="510"/>
      <c r="Y4" s="510"/>
      <c r="Z4" s="510"/>
      <c r="AA4" s="510"/>
      <c r="AB4" s="510"/>
      <c r="AC4" s="510"/>
      <c r="AD4" s="510"/>
      <c r="AE4" s="510"/>
      <c r="AF4" s="510"/>
      <c r="AG4" s="510"/>
      <c r="AH4" s="510"/>
      <c r="AI4" s="510"/>
      <c r="AJ4" s="510"/>
      <c r="AK4" s="510"/>
      <c r="AL4" s="510"/>
      <c r="AM4" s="510"/>
      <c r="AN4" s="510"/>
      <c r="AO4" s="510"/>
      <c r="AP4" s="510"/>
      <c r="AQ4" s="510"/>
      <c r="AR4" s="510"/>
      <c r="AS4" s="510"/>
      <c r="AT4" s="510"/>
      <c r="AU4" s="510"/>
      <c r="AV4" s="510"/>
      <c r="AW4" s="510"/>
      <c r="AX4" s="510"/>
      <c r="AY4" s="510"/>
      <c r="AZ4" s="510"/>
      <c r="BA4" s="510"/>
      <c r="BB4" s="510"/>
      <c r="BC4" s="510"/>
      <c r="BD4" s="510"/>
      <c r="BE4" s="510"/>
      <c r="BF4" s="510"/>
      <c r="BG4" s="106"/>
      <c r="BH4" s="106"/>
      <c r="BI4" s="106"/>
      <c r="BJ4" s="106"/>
      <c r="BK4" s="106"/>
      <c r="BL4" s="106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97" s="1" customFormat="1" ht="54" customHeight="1" x14ac:dyDescent="0.3">
      <c r="A5" s="2"/>
      <c r="B5" s="529" t="s">
        <v>6</v>
      </c>
      <c r="C5" s="530"/>
      <c r="D5" s="531"/>
      <c r="E5" s="532" t="s">
        <v>243</v>
      </c>
      <c r="F5" s="532"/>
      <c r="G5" s="532"/>
      <c r="H5" s="532"/>
      <c r="I5" s="532"/>
      <c r="J5" s="532"/>
      <c r="K5" s="532"/>
      <c r="L5" s="532"/>
      <c r="M5" s="532"/>
      <c r="N5" s="532"/>
      <c r="O5" s="532"/>
      <c r="P5" s="532"/>
      <c r="Q5" s="532"/>
      <c r="R5" s="532"/>
      <c r="S5" s="532"/>
      <c r="T5" s="532"/>
      <c r="U5" s="471" t="s">
        <v>163</v>
      </c>
      <c r="V5" s="472"/>
      <c r="W5" s="472"/>
      <c r="X5" s="472"/>
      <c r="Y5" s="472"/>
      <c r="Z5" s="472"/>
      <c r="AA5" s="472"/>
      <c r="AB5" s="472"/>
      <c r="AC5" s="472"/>
      <c r="AD5" s="472"/>
      <c r="AE5" s="472"/>
      <c r="AF5" s="473"/>
      <c r="AG5" s="527" t="s">
        <v>273</v>
      </c>
      <c r="AH5" s="527"/>
      <c r="AI5" s="527"/>
      <c r="AJ5" s="527"/>
      <c r="AK5" s="229"/>
      <c r="AL5" s="471" t="s">
        <v>163</v>
      </c>
      <c r="AM5" s="472"/>
      <c r="AN5" s="472"/>
      <c r="AO5" s="472"/>
      <c r="AP5" s="472"/>
      <c r="AQ5" s="472"/>
      <c r="AR5" s="472"/>
      <c r="AS5" s="472"/>
      <c r="AT5" s="472"/>
      <c r="AU5" s="472"/>
      <c r="AV5" s="472"/>
      <c r="AW5" s="473"/>
      <c r="AX5" s="527" t="s">
        <v>273</v>
      </c>
      <c r="AY5" s="527"/>
      <c r="AZ5" s="527"/>
      <c r="BA5" s="527"/>
      <c r="BB5" s="527" t="s">
        <v>244</v>
      </c>
      <c r="BC5" s="527"/>
      <c r="BD5" s="527"/>
      <c r="BE5" s="527"/>
      <c r="BF5" s="527"/>
      <c r="BG5" s="36"/>
      <c r="BH5" s="36"/>
      <c r="BI5" s="36"/>
      <c r="BJ5" s="36"/>
      <c r="BK5" s="36"/>
      <c r="BL5" s="3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</row>
    <row r="6" spans="1:97" s="31" customFormat="1" ht="33.6" customHeight="1" x14ac:dyDescent="0.25">
      <c r="B6" s="516" t="s">
        <v>198</v>
      </c>
      <c r="C6" s="517"/>
      <c r="D6" s="518"/>
      <c r="E6" s="528"/>
      <c r="F6" s="528"/>
      <c r="G6" s="528"/>
      <c r="H6" s="528"/>
      <c r="I6" s="528"/>
      <c r="J6" s="528"/>
      <c r="K6" s="528"/>
      <c r="L6" s="528"/>
      <c r="M6" s="528"/>
      <c r="N6" s="528"/>
      <c r="O6" s="528"/>
      <c r="P6" s="528"/>
      <c r="Q6" s="528"/>
      <c r="R6" s="528"/>
      <c r="S6" s="528"/>
      <c r="T6" s="528"/>
      <c r="U6" s="474"/>
      <c r="V6" s="514"/>
      <c r="W6" s="514"/>
      <c r="X6" s="514"/>
      <c r="Y6" s="514"/>
      <c r="Z6" s="514"/>
      <c r="AA6" s="514"/>
      <c r="AB6" s="514"/>
      <c r="AC6" s="514"/>
      <c r="AD6" s="514"/>
      <c r="AE6" s="514"/>
      <c r="AF6" s="515"/>
      <c r="AG6" s="470"/>
      <c r="AH6" s="470"/>
      <c r="AI6" s="470"/>
      <c r="AJ6" s="470"/>
      <c r="AK6" s="228"/>
      <c r="AL6" s="474">
        <f>+U6</f>
        <v>0</v>
      </c>
      <c r="AM6" s="475"/>
      <c r="AN6" s="475"/>
      <c r="AO6" s="475"/>
      <c r="AP6" s="475"/>
      <c r="AQ6" s="475"/>
      <c r="AR6" s="475"/>
      <c r="AS6" s="475"/>
      <c r="AT6" s="475"/>
      <c r="AU6" s="475"/>
      <c r="AV6" s="475"/>
      <c r="AW6" s="476"/>
      <c r="AX6" s="474"/>
      <c r="AY6" s="514"/>
      <c r="AZ6" s="514"/>
      <c r="BA6" s="515"/>
      <c r="BB6" s="477"/>
      <c r="BC6" s="477"/>
      <c r="BD6" s="477"/>
      <c r="BE6" s="477"/>
      <c r="BF6" s="477"/>
      <c r="BG6" s="180"/>
      <c r="BH6" s="180"/>
      <c r="BI6" s="180"/>
      <c r="BJ6" s="180"/>
      <c r="BK6" s="180"/>
      <c r="BL6" s="180"/>
      <c r="CD6" s="32"/>
      <c r="CE6" s="32"/>
      <c r="CF6" s="32"/>
      <c r="CG6" s="32"/>
      <c r="CH6" s="32"/>
      <c r="CI6" s="32"/>
      <c r="CJ6" s="520">
        <f>AG6*COUNTA(AG6)</f>
        <v>0</v>
      </c>
      <c r="CK6" s="521"/>
      <c r="CL6" s="521"/>
      <c r="CM6" s="522"/>
      <c r="CN6" s="32"/>
      <c r="CP6" s="520">
        <f t="shared" ref="CP6:CP15" si="0">AX6*COUNTA(AX6)</f>
        <v>0</v>
      </c>
      <c r="CQ6" s="521"/>
      <c r="CR6" s="521"/>
      <c r="CS6" s="522"/>
    </row>
    <row r="7" spans="1:97" s="31" customFormat="1" ht="33.6" customHeight="1" x14ac:dyDescent="0.25">
      <c r="B7" s="516" t="s">
        <v>199</v>
      </c>
      <c r="C7" s="517"/>
      <c r="D7" s="518"/>
      <c r="E7" s="528"/>
      <c r="F7" s="528"/>
      <c r="G7" s="528"/>
      <c r="H7" s="528"/>
      <c r="I7" s="528"/>
      <c r="J7" s="528"/>
      <c r="K7" s="528"/>
      <c r="L7" s="528"/>
      <c r="M7" s="528"/>
      <c r="N7" s="528"/>
      <c r="O7" s="528"/>
      <c r="P7" s="528"/>
      <c r="Q7" s="528"/>
      <c r="R7" s="528"/>
      <c r="S7" s="528"/>
      <c r="T7" s="528"/>
      <c r="U7" s="474"/>
      <c r="V7" s="514"/>
      <c r="W7" s="514"/>
      <c r="X7" s="514"/>
      <c r="Y7" s="514"/>
      <c r="Z7" s="514"/>
      <c r="AA7" s="514"/>
      <c r="AB7" s="514"/>
      <c r="AC7" s="514"/>
      <c r="AD7" s="514"/>
      <c r="AE7" s="514"/>
      <c r="AF7" s="515"/>
      <c r="AG7" s="470"/>
      <c r="AH7" s="470"/>
      <c r="AI7" s="470"/>
      <c r="AJ7" s="470"/>
      <c r="AK7" s="228"/>
      <c r="AL7" s="474">
        <f t="shared" ref="AL7:AL14" si="1">+U7</f>
        <v>0</v>
      </c>
      <c r="AM7" s="475"/>
      <c r="AN7" s="475"/>
      <c r="AO7" s="475"/>
      <c r="AP7" s="475"/>
      <c r="AQ7" s="475"/>
      <c r="AR7" s="475"/>
      <c r="AS7" s="475"/>
      <c r="AT7" s="475"/>
      <c r="AU7" s="475"/>
      <c r="AV7" s="475"/>
      <c r="AW7" s="476"/>
      <c r="AX7" s="474"/>
      <c r="AY7" s="514"/>
      <c r="AZ7" s="514"/>
      <c r="BA7" s="515"/>
      <c r="BB7" s="477"/>
      <c r="BC7" s="477"/>
      <c r="BD7" s="477"/>
      <c r="BE7" s="477"/>
      <c r="BF7" s="477"/>
      <c r="BG7" s="180"/>
      <c r="BH7" s="180"/>
      <c r="BI7" s="180"/>
      <c r="BJ7" s="180"/>
      <c r="BK7" s="180"/>
      <c r="BL7" s="180"/>
      <c r="CD7" s="32"/>
      <c r="CE7" s="32"/>
      <c r="CF7" s="32"/>
      <c r="CG7" s="32"/>
      <c r="CH7" s="32"/>
      <c r="CI7" s="32"/>
      <c r="CJ7" s="520">
        <f t="shared" ref="CJ7:CJ15" si="2">AG7*COUNTA(AG7)</f>
        <v>0</v>
      </c>
      <c r="CK7" s="521"/>
      <c r="CL7" s="521"/>
      <c r="CM7" s="522"/>
      <c r="CN7" s="32"/>
      <c r="CP7" s="520">
        <f t="shared" si="0"/>
        <v>0</v>
      </c>
      <c r="CQ7" s="521"/>
      <c r="CR7" s="521"/>
      <c r="CS7" s="522"/>
    </row>
    <row r="8" spans="1:97" s="31" customFormat="1" ht="33.6" customHeight="1" x14ac:dyDescent="0.25">
      <c r="B8" s="516" t="s">
        <v>200</v>
      </c>
      <c r="C8" s="517"/>
      <c r="D8" s="518"/>
      <c r="E8" s="528"/>
      <c r="F8" s="528"/>
      <c r="G8" s="528"/>
      <c r="H8" s="528"/>
      <c r="I8" s="528"/>
      <c r="J8" s="528"/>
      <c r="K8" s="528"/>
      <c r="L8" s="528"/>
      <c r="M8" s="528"/>
      <c r="N8" s="528"/>
      <c r="O8" s="528"/>
      <c r="P8" s="528"/>
      <c r="Q8" s="528"/>
      <c r="R8" s="528"/>
      <c r="S8" s="528"/>
      <c r="T8" s="528"/>
      <c r="U8" s="474"/>
      <c r="V8" s="514"/>
      <c r="W8" s="514"/>
      <c r="X8" s="514"/>
      <c r="Y8" s="514"/>
      <c r="Z8" s="514"/>
      <c r="AA8" s="514"/>
      <c r="AB8" s="514"/>
      <c r="AC8" s="514"/>
      <c r="AD8" s="514"/>
      <c r="AE8" s="514"/>
      <c r="AF8" s="515"/>
      <c r="AG8" s="470"/>
      <c r="AH8" s="470"/>
      <c r="AI8" s="470"/>
      <c r="AJ8" s="470"/>
      <c r="AK8" s="228"/>
      <c r="AL8" s="474">
        <f t="shared" si="1"/>
        <v>0</v>
      </c>
      <c r="AM8" s="475"/>
      <c r="AN8" s="475"/>
      <c r="AO8" s="475"/>
      <c r="AP8" s="475"/>
      <c r="AQ8" s="475"/>
      <c r="AR8" s="475"/>
      <c r="AS8" s="475"/>
      <c r="AT8" s="475"/>
      <c r="AU8" s="475"/>
      <c r="AV8" s="475"/>
      <c r="AW8" s="476"/>
      <c r="AX8" s="474"/>
      <c r="AY8" s="514"/>
      <c r="AZ8" s="514"/>
      <c r="BA8" s="515"/>
      <c r="BB8" s="477"/>
      <c r="BC8" s="477"/>
      <c r="BD8" s="477"/>
      <c r="BE8" s="477"/>
      <c r="BF8" s="477"/>
      <c r="BG8" s="180"/>
      <c r="BH8" s="180"/>
      <c r="BI8" s="180"/>
      <c r="BJ8" s="180"/>
      <c r="BK8" s="180"/>
      <c r="BL8" s="180"/>
      <c r="CD8" s="32"/>
      <c r="CE8" s="32"/>
      <c r="CF8" s="32"/>
      <c r="CG8" s="32"/>
      <c r="CH8" s="32"/>
      <c r="CI8" s="32"/>
      <c r="CJ8" s="520">
        <f t="shared" si="2"/>
        <v>0</v>
      </c>
      <c r="CK8" s="521"/>
      <c r="CL8" s="521"/>
      <c r="CM8" s="522"/>
      <c r="CN8" s="32"/>
      <c r="CP8" s="520">
        <f t="shared" si="0"/>
        <v>0</v>
      </c>
      <c r="CQ8" s="521"/>
      <c r="CR8" s="521"/>
      <c r="CS8" s="522"/>
    </row>
    <row r="9" spans="1:97" s="31" customFormat="1" ht="33.6" customHeight="1" x14ac:dyDescent="0.25">
      <c r="B9" s="516" t="s">
        <v>201</v>
      </c>
      <c r="C9" s="517"/>
      <c r="D9" s="518"/>
      <c r="E9" s="528"/>
      <c r="F9" s="528"/>
      <c r="G9" s="528"/>
      <c r="H9" s="528"/>
      <c r="I9" s="528"/>
      <c r="J9" s="528"/>
      <c r="K9" s="528"/>
      <c r="L9" s="528"/>
      <c r="M9" s="528"/>
      <c r="N9" s="528"/>
      <c r="O9" s="528"/>
      <c r="P9" s="528"/>
      <c r="Q9" s="528"/>
      <c r="R9" s="528"/>
      <c r="S9" s="528"/>
      <c r="T9" s="528"/>
      <c r="U9" s="474"/>
      <c r="V9" s="514"/>
      <c r="W9" s="514"/>
      <c r="X9" s="514"/>
      <c r="Y9" s="514"/>
      <c r="Z9" s="514"/>
      <c r="AA9" s="514"/>
      <c r="AB9" s="514"/>
      <c r="AC9" s="514"/>
      <c r="AD9" s="514"/>
      <c r="AE9" s="514"/>
      <c r="AF9" s="515"/>
      <c r="AG9" s="470"/>
      <c r="AH9" s="470"/>
      <c r="AI9" s="470"/>
      <c r="AJ9" s="470"/>
      <c r="AK9" s="228"/>
      <c r="AL9" s="474">
        <f t="shared" si="1"/>
        <v>0</v>
      </c>
      <c r="AM9" s="475"/>
      <c r="AN9" s="475"/>
      <c r="AO9" s="475"/>
      <c r="AP9" s="475"/>
      <c r="AQ9" s="475"/>
      <c r="AR9" s="475"/>
      <c r="AS9" s="475"/>
      <c r="AT9" s="475"/>
      <c r="AU9" s="475"/>
      <c r="AV9" s="475"/>
      <c r="AW9" s="476"/>
      <c r="AX9" s="474"/>
      <c r="AY9" s="514"/>
      <c r="AZ9" s="514"/>
      <c r="BA9" s="515"/>
      <c r="BB9" s="477"/>
      <c r="BC9" s="477"/>
      <c r="BD9" s="477"/>
      <c r="BE9" s="477"/>
      <c r="BF9" s="477"/>
      <c r="BG9" s="180"/>
      <c r="BH9" s="180"/>
      <c r="BI9" s="180"/>
      <c r="BJ9" s="180"/>
      <c r="BK9" s="180"/>
      <c r="BL9" s="180"/>
      <c r="CD9" s="32"/>
      <c r="CE9" s="32"/>
      <c r="CF9" s="32"/>
      <c r="CG9" s="32"/>
      <c r="CH9" s="32"/>
      <c r="CI9" s="32"/>
      <c r="CJ9" s="520">
        <f t="shared" si="2"/>
        <v>0</v>
      </c>
      <c r="CK9" s="521"/>
      <c r="CL9" s="521"/>
      <c r="CM9" s="522"/>
      <c r="CN9" s="32"/>
      <c r="CP9" s="520">
        <f t="shared" si="0"/>
        <v>0</v>
      </c>
      <c r="CQ9" s="521"/>
      <c r="CR9" s="521"/>
      <c r="CS9" s="522"/>
    </row>
    <row r="10" spans="1:97" s="31" customFormat="1" ht="33.6" customHeight="1" x14ac:dyDescent="0.25">
      <c r="B10" s="516" t="s">
        <v>202</v>
      </c>
      <c r="C10" s="517"/>
      <c r="D10" s="518"/>
      <c r="E10" s="528"/>
      <c r="F10" s="528"/>
      <c r="G10" s="528"/>
      <c r="H10" s="528"/>
      <c r="I10" s="528"/>
      <c r="J10" s="528"/>
      <c r="K10" s="528"/>
      <c r="L10" s="528"/>
      <c r="M10" s="528"/>
      <c r="N10" s="528"/>
      <c r="O10" s="528"/>
      <c r="P10" s="528"/>
      <c r="Q10" s="528"/>
      <c r="R10" s="528"/>
      <c r="S10" s="528"/>
      <c r="T10" s="528"/>
      <c r="U10" s="474"/>
      <c r="V10" s="514"/>
      <c r="W10" s="514"/>
      <c r="X10" s="514"/>
      <c r="Y10" s="514"/>
      <c r="Z10" s="514"/>
      <c r="AA10" s="514"/>
      <c r="AB10" s="514"/>
      <c r="AC10" s="514"/>
      <c r="AD10" s="514"/>
      <c r="AE10" s="514"/>
      <c r="AF10" s="515"/>
      <c r="AG10" s="470"/>
      <c r="AH10" s="470"/>
      <c r="AI10" s="470"/>
      <c r="AJ10" s="470"/>
      <c r="AK10" s="228"/>
      <c r="AL10" s="474">
        <f t="shared" si="1"/>
        <v>0</v>
      </c>
      <c r="AM10" s="475"/>
      <c r="AN10" s="475"/>
      <c r="AO10" s="475"/>
      <c r="AP10" s="475"/>
      <c r="AQ10" s="475"/>
      <c r="AR10" s="475"/>
      <c r="AS10" s="475"/>
      <c r="AT10" s="475"/>
      <c r="AU10" s="475"/>
      <c r="AV10" s="475"/>
      <c r="AW10" s="476"/>
      <c r="AX10" s="474"/>
      <c r="AY10" s="514"/>
      <c r="AZ10" s="514"/>
      <c r="BA10" s="515"/>
      <c r="BB10" s="477"/>
      <c r="BC10" s="477"/>
      <c r="BD10" s="477"/>
      <c r="BE10" s="477"/>
      <c r="BF10" s="477"/>
      <c r="BG10" s="180"/>
      <c r="BH10" s="180"/>
      <c r="BI10" s="180"/>
      <c r="BJ10" s="180"/>
      <c r="BK10" s="180"/>
      <c r="BL10" s="180"/>
      <c r="CD10" s="32"/>
      <c r="CE10" s="32"/>
      <c r="CF10" s="32"/>
      <c r="CG10" s="32"/>
      <c r="CH10" s="32"/>
      <c r="CI10" s="32"/>
      <c r="CJ10" s="520">
        <f t="shared" si="2"/>
        <v>0</v>
      </c>
      <c r="CK10" s="521"/>
      <c r="CL10" s="521"/>
      <c r="CM10" s="522"/>
      <c r="CN10" s="32"/>
      <c r="CP10" s="520">
        <f t="shared" si="0"/>
        <v>0</v>
      </c>
      <c r="CQ10" s="521"/>
      <c r="CR10" s="521"/>
      <c r="CS10" s="522"/>
    </row>
    <row r="11" spans="1:97" s="31" customFormat="1" ht="33.6" customHeight="1" x14ac:dyDescent="0.25">
      <c r="B11" s="516" t="s">
        <v>203</v>
      </c>
      <c r="C11" s="517"/>
      <c r="D11" s="518"/>
      <c r="E11" s="528"/>
      <c r="F11" s="528"/>
      <c r="G11" s="528"/>
      <c r="H11" s="528"/>
      <c r="I11" s="528"/>
      <c r="J11" s="528"/>
      <c r="K11" s="528"/>
      <c r="L11" s="528"/>
      <c r="M11" s="528"/>
      <c r="N11" s="528"/>
      <c r="O11" s="528"/>
      <c r="P11" s="528"/>
      <c r="Q11" s="528"/>
      <c r="R11" s="528"/>
      <c r="S11" s="528"/>
      <c r="T11" s="528"/>
      <c r="U11" s="474"/>
      <c r="V11" s="514"/>
      <c r="W11" s="514"/>
      <c r="X11" s="514"/>
      <c r="Y11" s="514"/>
      <c r="Z11" s="514"/>
      <c r="AA11" s="514"/>
      <c r="AB11" s="514"/>
      <c r="AC11" s="514"/>
      <c r="AD11" s="514"/>
      <c r="AE11" s="514"/>
      <c r="AF11" s="515"/>
      <c r="AG11" s="470"/>
      <c r="AH11" s="470"/>
      <c r="AI11" s="470"/>
      <c r="AJ11" s="470"/>
      <c r="AK11" s="228"/>
      <c r="AL11" s="474">
        <f t="shared" si="1"/>
        <v>0</v>
      </c>
      <c r="AM11" s="475"/>
      <c r="AN11" s="475"/>
      <c r="AO11" s="475"/>
      <c r="AP11" s="475"/>
      <c r="AQ11" s="475"/>
      <c r="AR11" s="475"/>
      <c r="AS11" s="475"/>
      <c r="AT11" s="475"/>
      <c r="AU11" s="475"/>
      <c r="AV11" s="475"/>
      <c r="AW11" s="476"/>
      <c r="AX11" s="474"/>
      <c r="AY11" s="514"/>
      <c r="AZ11" s="514"/>
      <c r="BA11" s="515"/>
      <c r="BB11" s="477"/>
      <c r="BC11" s="477"/>
      <c r="BD11" s="477"/>
      <c r="BE11" s="477"/>
      <c r="BF11" s="477"/>
      <c r="BG11" s="180"/>
      <c r="BH11" s="180"/>
      <c r="BI11" s="180"/>
      <c r="BJ11" s="180"/>
      <c r="BK11" s="180"/>
      <c r="BL11" s="180"/>
      <c r="CD11" s="32"/>
      <c r="CE11" s="32"/>
      <c r="CF11" s="32"/>
      <c r="CG11" s="32"/>
      <c r="CH11" s="32"/>
      <c r="CI11" s="32"/>
      <c r="CJ11" s="520">
        <f t="shared" si="2"/>
        <v>0</v>
      </c>
      <c r="CK11" s="521"/>
      <c r="CL11" s="521"/>
      <c r="CM11" s="522"/>
      <c r="CN11" s="32"/>
      <c r="CP11" s="520">
        <f t="shared" si="0"/>
        <v>0</v>
      </c>
      <c r="CQ11" s="521"/>
      <c r="CR11" s="521"/>
      <c r="CS11" s="522"/>
    </row>
    <row r="12" spans="1:97" s="31" customFormat="1" ht="33.6" customHeight="1" x14ac:dyDescent="0.25">
      <c r="B12" s="516" t="s">
        <v>204</v>
      </c>
      <c r="C12" s="517"/>
      <c r="D12" s="518"/>
      <c r="E12" s="519" t="s">
        <v>7</v>
      </c>
      <c r="F12" s="519"/>
      <c r="G12" s="519"/>
      <c r="H12" s="519"/>
      <c r="I12" s="519"/>
      <c r="J12" s="519"/>
      <c r="K12" s="519"/>
      <c r="L12" s="519"/>
      <c r="M12" s="519"/>
      <c r="N12" s="519"/>
      <c r="O12" s="519"/>
      <c r="P12" s="519"/>
      <c r="Q12" s="519"/>
      <c r="R12" s="519"/>
      <c r="S12" s="519"/>
      <c r="T12" s="519"/>
      <c r="U12" s="474"/>
      <c r="V12" s="514"/>
      <c r="W12" s="514"/>
      <c r="X12" s="514"/>
      <c r="Y12" s="514"/>
      <c r="Z12" s="514"/>
      <c r="AA12" s="514"/>
      <c r="AB12" s="514"/>
      <c r="AC12" s="514"/>
      <c r="AD12" s="514"/>
      <c r="AE12" s="514"/>
      <c r="AF12" s="515"/>
      <c r="AG12" s="470"/>
      <c r="AH12" s="470"/>
      <c r="AI12" s="470"/>
      <c r="AJ12" s="470"/>
      <c r="AK12" s="228"/>
      <c r="AL12" s="474">
        <f t="shared" si="1"/>
        <v>0</v>
      </c>
      <c r="AM12" s="475"/>
      <c r="AN12" s="475"/>
      <c r="AO12" s="475"/>
      <c r="AP12" s="475"/>
      <c r="AQ12" s="475"/>
      <c r="AR12" s="475"/>
      <c r="AS12" s="475"/>
      <c r="AT12" s="475"/>
      <c r="AU12" s="475"/>
      <c r="AV12" s="475"/>
      <c r="AW12" s="476"/>
      <c r="AX12" s="474"/>
      <c r="AY12" s="514"/>
      <c r="AZ12" s="514"/>
      <c r="BA12" s="515"/>
      <c r="BB12" s="477"/>
      <c r="BC12" s="477"/>
      <c r="BD12" s="477"/>
      <c r="BE12" s="477"/>
      <c r="BF12" s="477"/>
      <c r="BG12" s="180"/>
      <c r="BH12" s="180"/>
      <c r="BI12" s="180"/>
      <c r="BJ12" s="180"/>
      <c r="BK12" s="180"/>
      <c r="BL12" s="180"/>
      <c r="CD12" s="32"/>
      <c r="CE12" s="32"/>
      <c r="CF12" s="32"/>
      <c r="CG12" s="32"/>
      <c r="CH12" s="32"/>
      <c r="CI12" s="32"/>
      <c r="CJ12" s="520">
        <f t="shared" si="2"/>
        <v>0</v>
      </c>
      <c r="CK12" s="521"/>
      <c r="CL12" s="521"/>
      <c r="CM12" s="522"/>
      <c r="CN12" s="32"/>
      <c r="CP12" s="520">
        <f t="shared" si="0"/>
        <v>0</v>
      </c>
      <c r="CQ12" s="521"/>
      <c r="CR12" s="521"/>
      <c r="CS12" s="522"/>
    </row>
    <row r="13" spans="1:97" s="31" customFormat="1" ht="33.6" customHeight="1" x14ac:dyDescent="0.25">
      <c r="B13" s="516" t="s">
        <v>232</v>
      </c>
      <c r="C13" s="517"/>
      <c r="D13" s="518"/>
      <c r="E13" s="519" t="s">
        <v>7</v>
      </c>
      <c r="F13" s="519"/>
      <c r="G13" s="519"/>
      <c r="H13" s="519"/>
      <c r="I13" s="519"/>
      <c r="J13" s="519"/>
      <c r="K13" s="519"/>
      <c r="L13" s="519"/>
      <c r="M13" s="519"/>
      <c r="N13" s="519"/>
      <c r="O13" s="519"/>
      <c r="P13" s="519"/>
      <c r="Q13" s="519"/>
      <c r="R13" s="519"/>
      <c r="S13" s="519"/>
      <c r="T13" s="519"/>
      <c r="U13" s="474"/>
      <c r="V13" s="514"/>
      <c r="W13" s="514"/>
      <c r="X13" s="514"/>
      <c r="Y13" s="514"/>
      <c r="Z13" s="514"/>
      <c r="AA13" s="514"/>
      <c r="AB13" s="514"/>
      <c r="AC13" s="514"/>
      <c r="AD13" s="514"/>
      <c r="AE13" s="514"/>
      <c r="AF13" s="515"/>
      <c r="AG13" s="470"/>
      <c r="AH13" s="470"/>
      <c r="AI13" s="470"/>
      <c r="AJ13" s="470"/>
      <c r="AK13" s="228"/>
      <c r="AL13" s="474">
        <f t="shared" si="1"/>
        <v>0</v>
      </c>
      <c r="AM13" s="475"/>
      <c r="AN13" s="475"/>
      <c r="AO13" s="475"/>
      <c r="AP13" s="475"/>
      <c r="AQ13" s="475"/>
      <c r="AR13" s="475"/>
      <c r="AS13" s="475"/>
      <c r="AT13" s="475"/>
      <c r="AU13" s="475"/>
      <c r="AV13" s="475"/>
      <c r="AW13" s="476"/>
      <c r="AX13" s="474"/>
      <c r="AY13" s="514"/>
      <c r="AZ13" s="514"/>
      <c r="BA13" s="515"/>
      <c r="BB13" s="477"/>
      <c r="BC13" s="477"/>
      <c r="BD13" s="477"/>
      <c r="BE13" s="477"/>
      <c r="BF13" s="477"/>
      <c r="BG13" s="180"/>
      <c r="BH13" s="180"/>
      <c r="BI13" s="180"/>
      <c r="BJ13" s="180"/>
      <c r="BK13" s="180"/>
      <c r="BL13" s="180"/>
      <c r="CD13" s="32"/>
      <c r="CE13" s="32"/>
      <c r="CF13" s="32"/>
      <c r="CG13" s="32"/>
      <c r="CH13" s="32"/>
      <c r="CI13" s="32"/>
      <c r="CJ13" s="520">
        <f t="shared" si="2"/>
        <v>0</v>
      </c>
      <c r="CK13" s="521"/>
      <c r="CL13" s="521"/>
      <c r="CM13" s="522"/>
      <c r="CN13" s="32"/>
      <c r="CP13" s="520">
        <f t="shared" si="0"/>
        <v>0</v>
      </c>
      <c r="CQ13" s="521"/>
      <c r="CR13" s="521"/>
      <c r="CS13" s="522"/>
    </row>
    <row r="14" spans="1:97" s="31" customFormat="1" ht="33.6" customHeight="1" x14ac:dyDescent="0.25">
      <c r="B14" s="516" t="s">
        <v>233</v>
      </c>
      <c r="C14" s="517"/>
      <c r="D14" s="518"/>
      <c r="E14" s="519" t="s">
        <v>7</v>
      </c>
      <c r="F14" s="519"/>
      <c r="G14" s="519"/>
      <c r="H14" s="519"/>
      <c r="I14" s="519"/>
      <c r="J14" s="519"/>
      <c r="K14" s="519"/>
      <c r="L14" s="519"/>
      <c r="M14" s="519"/>
      <c r="N14" s="519"/>
      <c r="O14" s="519"/>
      <c r="P14" s="519"/>
      <c r="Q14" s="519"/>
      <c r="R14" s="519"/>
      <c r="S14" s="519"/>
      <c r="T14" s="519"/>
      <c r="U14" s="474"/>
      <c r="V14" s="514"/>
      <c r="W14" s="514"/>
      <c r="X14" s="514"/>
      <c r="Y14" s="514"/>
      <c r="Z14" s="514"/>
      <c r="AA14" s="514"/>
      <c r="AB14" s="514"/>
      <c r="AC14" s="514"/>
      <c r="AD14" s="514"/>
      <c r="AE14" s="514"/>
      <c r="AF14" s="515"/>
      <c r="AG14" s="470"/>
      <c r="AH14" s="470"/>
      <c r="AI14" s="470"/>
      <c r="AJ14" s="470"/>
      <c r="AK14" s="228"/>
      <c r="AL14" s="474">
        <f t="shared" si="1"/>
        <v>0</v>
      </c>
      <c r="AM14" s="475"/>
      <c r="AN14" s="475"/>
      <c r="AO14" s="475"/>
      <c r="AP14" s="475"/>
      <c r="AQ14" s="475"/>
      <c r="AR14" s="475"/>
      <c r="AS14" s="475"/>
      <c r="AT14" s="475"/>
      <c r="AU14" s="475"/>
      <c r="AV14" s="475"/>
      <c r="AW14" s="476"/>
      <c r="AX14" s="474"/>
      <c r="AY14" s="514"/>
      <c r="AZ14" s="514"/>
      <c r="BA14" s="515"/>
      <c r="BB14" s="477"/>
      <c r="BC14" s="477"/>
      <c r="BD14" s="477"/>
      <c r="BE14" s="477"/>
      <c r="BF14" s="477"/>
      <c r="BG14" s="180"/>
      <c r="BH14" s="180"/>
      <c r="BI14" s="180"/>
      <c r="BJ14" s="180"/>
      <c r="BK14" s="180"/>
      <c r="BL14" s="180"/>
      <c r="CD14" s="32"/>
      <c r="CE14" s="32"/>
      <c r="CF14" s="32"/>
      <c r="CG14" s="32"/>
      <c r="CH14" s="32"/>
      <c r="CI14" s="32"/>
      <c r="CJ14" s="520">
        <f t="shared" si="2"/>
        <v>0</v>
      </c>
      <c r="CK14" s="521"/>
      <c r="CL14" s="521"/>
      <c r="CM14" s="522"/>
      <c r="CN14" s="32"/>
      <c r="CP14" s="520">
        <f t="shared" si="0"/>
        <v>0</v>
      </c>
      <c r="CQ14" s="521"/>
      <c r="CR14" s="521"/>
      <c r="CS14" s="522"/>
    </row>
    <row r="15" spans="1:97" s="31" customFormat="1" ht="33.6" customHeight="1" x14ac:dyDescent="0.25">
      <c r="B15" s="516" t="s">
        <v>234</v>
      </c>
      <c r="C15" s="517"/>
      <c r="D15" s="518"/>
      <c r="E15" s="519" t="s">
        <v>7</v>
      </c>
      <c r="F15" s="519"/>
      <c r="G15" s="519"/>
      <c r="H15" s="519"/>
      <c r="I15" s="519"/>
      <c r="J15" s="519"/>
      <c r="K15" s="519"/>
      <c r="L15" s="519"/>
      <c r="M15" s="519"/>
      <c r="N15" s="519"/>
      <c r="O15" s="519"/>
      <c r="P15" s="519"/>
      <c r="Q15" s="519"/>
      <c r="R15" s="519"/>
      <c r="S15" s="519"/>
      <c r="T15" s="519"/>
      <c r="U15" s="474"/>
      <c r="V15" s="514"/>
      <c r="W15" s="514"/>
      <c r="X15" s="514"/>
      <c r="Y15" s="514"/>
      <c r="Z15" s="514"/>
      <c r="AA15" s="514"/>
      <c r="AB15" s="514"/>
      <c r="AC15" s="514"/>
      <c r="AD15" s="514"/>
      <c r="AE15" s="514"/>
      <c r="AF15" s="515"/>
      <c r="AG15" s="470"/>
      <c r="AH15" s="470"/>
      <c r="AI15" s="470"/>
      <c r="AJ15" s="470"/>
      <c r="AK15" s="228"/>
      <c r="AL15" s="474" t="s">
        <v>985</v>
      </c>
      <c r="AM15" s="514"/>
      <c r="AN15" s="514"/>
      <c r="AO15" s="514"/>
      <c r="AP15" s="514"/>
      <c r="AQ15" s="514"/>
      <c r="AR15" s="514"/>
      <c r="AS15" s="514"/>
      <c r="AT15" s="514"/>
      <c r="AU15" s="514"/>
      <c r="AV15" s="514"/>
      <c r="AW15" s="515"/>
      <c r="AX15" s="474"/>
      <c r="AY15" s="514"/>
      <c r="AZ15" s="514"/>
      <c r="BA15" s="515"/>
      <c r="BB15" s="477"/>
      <c r="BC15" s="477"/>
      <c r="BD15" s="477"/>
      <c r="BE15" s="477"/>
      <c r="BF15" s="477"/>
      <c r="BG15" s="180"/>
      <c r="BH15" s="180"/>
      <c r="BI15" s="180"/>
      <c r="BJ15" s="180"/>
      <c r="BK15" s="180"/>
      <c r="BL15" s="180"/>
      <c r="CD15" s="32"/>
      <c r="CE15" s="32"/>
      <c r="CF15" s="32"/>
      <c r="CG15" s="32"/>
      <c r="CH15" s="32"/>
      <c r="CI15" s="32"/>
      <c r="CJ15" s="520">
        <f t="shared" si="2"/>
        <v>0</v>
      </c>
      <c r="CK15" s="521"/>
      <c r="CL15" s="521"/>
      <c r="CM15" s="522"/>
      <c r="CN15" s="32"/>
      <c r="CP15" s="520">
        <f t="shared" si="0"/>
        <v>0</v>
      </c>
      <c r="CQ15" s="521"/>
      <c r="CR15" s="521"/>
      <c r="CS15" s="522"/>
    </row>
    <row r="16" spans="1:97" s="230" customFormat="1" ht="40.200000000000003" customHeight="1" x14ac:dyDescent="0.35">
      <c r="B16" s="491"/>
      <c r="C16" s="492"/>
      <c r="D16" s="493"/>
      <c r="E16" s="488" t="s">
        <v>292</v>
      </c>
      <c r="F16" s="489"/>
      <c r="G16" s="489"/>
      <c r="H16" s="489"/>
      <c r="I16" s="489"/>
      <c r="J16" s="489"/>
      <c r="K16" s="489"/>
      <c r="L16" s="489"/>
      <c r="M16" s="489"/>
      <c r="N16" s="489"/>
      <c r="O16" s="489"/>
      <c r="P16" s="489"/>
      <c r="Q16" s="489"/>
      <c r="R16" s="489"/>
      <c r="S16" s="489"/>
      <c r="T16" s="489"/>
      <c r="U16" s="489"/>
      <c r="V16" s="489"/>
      <c r="W16" s="489"/>
      <c r="X16" s="489"/>
      <c r="Y16" s="489"/>
      <c r="Z16" s="489"/>
      <c r="AA16" s="489"/>
      <c r="AB16" s="490"/>
      <c r="AC16" s="494" t="s">
        <v>251</v>
      </c>
      <c r="AD16" s="495"/>
      <c r="AE16" s="495"/>
      <c r="AF16" s="496"/>
      <c r="AG16" s="497">
        <f>SUM(CJ6:CM15)</f>
        <v>0</v>
      </c>
      <c r="AH16" s="498"/>
      <c r="AI16" s="498"/>
      <c r="AJ16" s="499"/>
      <c r="AK16" s="231"/>
      <c r="AL16" s="500"/>
      <c r="AM16" s="501"/>
      <c r="AN16" s="501"/>
      <c r="AO16" s="501"/>
      <c r="AP16" s="501"/>
      <c r="AQ16" s="501"/>
      <c r="AR16" s="501"/>
      <c r="AS16" s="502"/>
      <c r="AT16" s="494" t="s">
        <v>252</v>
      </c>
      <c r="AU16" s="495"/>
      <c r="AV16" s="495"/>
      <c r="AW16" s="496"/>
      <c r="AX16" s="497">
        <f>SUM(CP6:CS15)</f>
        <v>0</v>
      </c>
      <c r="AY16" s="498"/>
      <c r="AZ16" s="498"/>
      <c r="BA16" s="499"/>
      <c r="BB16" s="511"/>
      <c r="BC16" s="512"/>
      <c r="BD16" s="512"/>
      <c r="BE16" s="512"/>
      <c r="BF16" s="513"/>
      <c r="BG16" s="232"/>
      <c r="BH16" s="232"/>
      <c r="BI16" s="232"/>
      <c r="BJ16" s="232"/>
      <c r="BK16" s="232"/>
      <c r="BL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</row>
    <row r="17" spans="1:92" s="236" customFormat="1" ht="46.2" customHeight="1" x14ac:dyDescent="0.25">
      <c r="A17" s="272" t="s">
        <v>254</v>
      </c>
      <c r="B17" s="510" t="s">
        <v>272</v>
      </c>
      <c r="C17" s="510"/>
      <c r="D17" s="510"/>
      <c r="E17" s="510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  <c r="X17" s="510"/>
      <c r="Y17" s="510"/>
      <c r="Z17" s="510"/>
      <c r="AA17" s="510"/>
      <c r="AB17" s="510"/>
      <c r="AC17" s="510"/>
      <c r="AD17" s="510"/>
      <c r="AE17" s="510"/>
      <c r="AF17" s="510"/>
      <c r="AG17" s="510"/>
      <c r="AH17" s="510"/>
      <c r="AI17" s="510"/>
      <c r="AJ17" s="510"/>
      <c r="AK17" s="510"/>
      <c r="AL17" s="510"/>
      <c r="AM17" s="510"/>
      <c r="AN17" s="510"/>
      <c r="AO17" s="510"/>
      <c r="AP17" s="510"/>
      <c r="AQ17" s="510"/>
      <c r="AR17" s="510"/>
      <c r="AS17" s="510"/>
      <c r="AT17" s="510"/>
      <c r="AU17" s="510"/>
      <c r="AV17" s="510"/>
      <c r="AW17" s="510"/>
      <c r="AX17" s="510"/>
      <c r="AY17" s="510"/>
      <c r="AZ17" s="510"/>
      <c r="BA17" s="510"/>
      <c r="BB17" s="510"/>
      <c r="BC17" s="510"/>
      <c r="BD17" s="510"/>
      <c r="BE17" s="510"/>
      <c r="BF17" s="510"/>
      <c r="BG17" s="235"/>
      <c r="BH17" s="235"/>
      <c r="BI17" s="235"/>
      <c r="BJ17" s="235"/>
      <c r="BK17" s="235"/>
      <c r="BL17" s="235"/>
      <c r="BM17" s="233"/>
      <c r="BN17" s="233"/>
      <c r="BO17" s="233"/>
      <c r="BP17" s="233"/>
      <c r="BQ17" s="233"/>
      <c r="BR17" s="233"/>
      <c r="BS17" s="233"/>
      <c r="BT17" s="233"/>
      <c r="BU17" s="233"/>
      <c r="BV17" s="233"/>
      <c r="BW17" s="233"/>
      <c r="BX17" s="233"/>
      <c r="BY17" s="233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s="236" customFormat="1" ht="46.2" customHeight="1" x14ac:dyDescent="0.25">
      <c r="A18" s="272" t="s">
        <v>255</v>
      </c>
      <c r="B18" s="509" t="s">
        <v>463</v>
      </c>
      <c r="C18" s="509"/>
      <c r="D18" s="509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509"/>
      <c r="Z18" s="509"/>
      <c r="AA18" s="509"/>
      <c r="AB18" s="509"/>
      <c r="AC18" s="509"/>
      <c r="AD18" s="509"/>
      <c r="AE18" s="509"/>
      <c r="AF18" s="509"/>
      <c r="AG18" s="509"/>
      <c r="AH18" s="509"/>
      <c r="AI18" s="509"/>
      <c r="AJ18" s="509"/>
      <c r="AK18" s="509"/>
      <c r="AL18" s="509"/>
      <c r="AM18" s="509"/>
      <c r="AN18" s="509"/>
      <c r="AO18" s="509"/>
      <c r="AP18" s="509"/>
      <c r="AQ18" s="509"/>
      <c r="AR18" s="509"/>
      <c r="AS18" s="509"/>
      <c r="AT18" s="509"/>
      <c r="AU18" s="509"/>
      <c r="AV18" s="509"/>
      <c r="AW18" s="509"/>
      <c r="AX18" s="509"/>
      <c r="AY18" s="509"/>
      <c r="AZ18" s="509"/>
      <c r="BA18" s="509"/>
      <c r="BB18" s="509"/>
      <c r="BC18" s="509"/>
      <c r="BD18" s="509"/>
      <c r="BE18" s="509"/>
      <c r="BF18" s="509"/>
      <c r="BG18" s="234"/>
      <c r="BH18" s="234"/>
      <c r="BI18" s="234"/>
      <c r="BJ18" s="234"/>
      <c r="BK18" s="234"/>
      <c r="BL18" s="234"/>
      <c r="BM18" s="233"/>
      <c r="BN18" s="233"/>
      <c r="BO18" s="233"/>
      <c r="BP18" s="233"/>
      <c r="BQ18" s="233"/>
      <c r="BR18" s="233"/>
      <c r="BS18" s="233"/>
      <c r="BT18" s="233"/>
      <c r="BU18" s="233"/>
      <c r="BV18" s="233"/>
      <c r="BW18" s="233"/>
      <c r="BX18" s="233"/>
      <c r="BY18" s="233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s="236" customFormat="1" ht="46.2" customHeight="1" x14ac:dyDescent="0.25">
      <c r="A19" s="272" t="s">
        <v>256</v>
      </c>
      <c r="B19" s="509" t="s">
        <v>464</v>
      </c>
      <c r="C19" s="509"/>
      <c r="D19" s="509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509"/>
      <c r="Z19" s="509"/>
      <c r="AA19" s="509"/>
      <c r="AB19" s="509"/>
      <c r="AC19" s="509"/>
      <c r="AD19" s="509"/>
      <c r="AE19" s="509"/>
      <c r="AF19" s="509"/>
      <c r="AG19" s="509"/>
      <c r="AH19" s="509"/>
      <c r="AI19" s="509"/>
      <c r="AJ19" s="509"/>
      <c r="AK19" s="509"/>
      <c r="AL19" s="509"/>
      <c r="AM19" s="509"/>
      <c r="AN19" s="509"/>
      <c r="AO19" s="509"/>
      <c r="AP19" s="509"/>
      <c r="AQ19" s="509"/>
      <c r="AR19" s="509"/>
      <c r="AS19" s="509"/>
      <c r="AT19" s="509"/>
      <c r="AU19" s="509"/>
      <c r="AV19" s="509"/>
      <c r="AW19" s="509"/>
      <c r="AX19" s="509"/>
      <c r="AY19" s="509"/>
      <c r="AZ19" s="509"/>
      <c r="BA19" s="509"/>
      <c r="BB19" s="509"/>
      <c r="BC19" s="509"/>
      <c r="BD19" s="509"/>
      <c r="BE19" s="509"/>
      <c r="BF19" s="509"/>
      <c r="BG19" s="238"/>
      <c r="BH19" s="238"/>
      <c r="BI19" s="238"/>
      <c r="BJ19" s="238"/>
      <c r="BK19" s="238"/>
      <c r="BL19" s="238"/>
      <c r="BM19" s="233"/>
      <c r="BN19" s="233"/>
      <c r="BO19" s="233"/>
      <c r="BP19" s="233"/>
      <c r="BQ19" s="233"/>
      <c r="BR19" s="233"/>
      <c r="BS19" s="233"/>
      <c r="BT19" s="233"/>
      <c r="BU19" s="233"/>
      <c r="BV19" s="233"/>
      <c r="BW19" s="233"/>
      <c r="BX19" s="233"/>
      <c r="BY19" s="233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s="236" customFormat="1" ht="46.2" customHeight="1" x14ac:dyDescent="0.25">
      <c r="A20" s="272" t="s">
        <v>264</v>
      </c>
      <c r="B20" s="509" t="s">
        <v>465</v>
      </c>
      <c r="C20" s="509"/>
      <c r="D20" s="509"/>
      <c r="E20" s="509"/>
      <c r="F20" s="509"/>
      <c r="G20" s="509"/>
      <c r="H20" s="509"/>
      <c r="I20" s="509"/>
      <c r="J20" s="509"/>
      <c r="K20" s="509"/>
      <c r="L20" s="509"/>
      <c r="M20" s="509"/>
      <c r="N20" s="509"/>
      <c r="O20" s="509"/>
      <c r="P20" s="509"/>
      <c r="Q20" s="509"/>
      <c r="R20" s="509"/>
      <c r="S20" s="509"/>
      <c r="T20" s="509"/>
      <c r="U20" s="509"/>
      <c r="V20" s="509"/>
      <c r="W20" s="509"/>
      <c r="X20" s="509"/>
      <c r="Y20" s="509"/>
      <c r="Z20" s="509"/>
      <c r="AA20" s="509"/>
      <c r="AB20" s="509"/>
      <c r="AC20" s="509"/>
      <c r="AD20" s="509"/>
      <c r="AE20" s="509"/>
      <c r="AF20" s="509"/>
      <c r="AG20" s="509"/>
      <c r="AH20" s="509"/>
      <c r="AI20" s="509"/>
      <c r="AJ20" s="509"/>
      <c r="AK20" s="509"/>
      <c r="AL20" s="509"/>
      <c r="AM20" s="509"/>
      <c r="AN20" s="509"/>
      <c r="AO20" s="509"/>
      <c r="AP20" s="509"/>
      <c r="AQ20" s="509"/>
      <c r="AR20" s="509"/>
      <c r="AS20" s="509"/>
      <c r="AT20" s="509"/>
      <c r="AU20" s="509"/>
      <c r="AV20" s="509"/>
      <c r="AW20" s="509"/>
      <c r="AX20" s="509"/>
      <c r="AY20" s="509"/>
      <c r="AZ20" s="509"/>
      <c r="BA20" s="509"/>
      <c r="BB20" s="509"/>
      <c r="BC20" s="509"/>
      <c r="BD20" s="509"/>
      <c r="BE20" s="509"/>
      <c r="BF20" s="509"/>
      <c r="BG20" s="238"/>
      <c r="BH20" s="238"/>
      <c r="BI20" s="238"/>
      <c r="BJ20" s="238"/>
      <c r="BK20" s="238"/>
      <c r="BL20" s="238"/>
      <c r="BM20" s="233"/>
      <c r="BN20" s="233"/>
      <c r="BO20" s="233"/>
      <c r="BP20" s="233"/>
      <c r="BQ20" s="233"/>
      <c r="BR20" s="233"/>
      <c r="BS20" s="233"/>
      <c r="BT20" s="233"/>
      <c r="BU20" s="233"/>
      <c r="BV20" s="233"/>
      <c r="BW20" s="233"/>
      <c r="BX20" s="233"/>
      <c r="BY20" s="233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s="1" customFormat="1" ht="20.25" customHeight="1" x14ac:dyDescent="0.3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BL21" s="25"/>
    </row>
    <row r="22" spans="1:92" s="14" customFormat="1" ht="66" customHeight="1" x14ac:dyDescent="0.4">
      <c r="A22" s="44" t="s">
        <v>467</v>
      </c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</row>
    <row r="23" spans="1:92" s="31" customFormat="1" ht="19.5" customHeight="1" x14ac:dyDescent="0.3">
      <c r="B23" s="39"/>
      <c r="AL23" s="37"/>
      <c r="AM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</row>
    <row r="24" spans="1:92" s="47" customFormat="1" ht="22.8" x14ac:dyDescent="0.4">
      <c r="B24" s="480" t="s">
        <v>996</v>
      </c>
      <c r="C24" s="480"/>
      <c r="D24" s="480"/>
      <c r="E24" s="480"/>
      <c r="F24" s="480"/>
      <c r="G24" s="480"/>
      <c r="H24" s="480"/>
      <c r="I24" s="480"/>
      <c r="J24" s="480"/>
      <c r="K24" s="480"/>
      <c r="L24" s="480"/>
      <c r="M24" s="480"/>
      <c r="N24" s="480"/>
      <c r="O24" s="480"/>
      <c r="P24" s="480"/>
      <c r="Q24" s="480"/>
      <c r="R24" s="480"/>
      <c r="S24" s="480"/>
      <c r="T24" s="480"/>
      <c r="U24" s="480"/>
      <c r="V24" s="480"/>
      <c r="W24" s="480"/>
      <c r="X24" s="480"/>
      <c r="Y24" s="480"/>
      <c r="Z24" s="480"/>
      <c r="AA24" s="480"/>
      <c r="AB24" s="480"/>
      <c r="AC24" s="480"/>
      <c r="AD24" s="480"/>
      <c r="AE24" s="480"/>
      <c r="AF24" s="480"/>
      <c r="AG24" s="480"/>
      <c r="AH24" s="480"/>
      <c r="AI24" s="480"/>
      <c r="AJ24" s="480"/>
      <c r="AK24" s="480"/>
      <c r="AL24" s="480"/>
      <c r="AM24" s="480"/>
      <c r="AN24" s="480"/>
      <c r="AO24" s="480"/>
      <c r="AP24" s="480"/>
      <c r="AQ24" s="480"/>
      <c r="AR24" s="480"/>
      <c r="AS24" s="480"/>
      <c r="AT24" s="480"/>
      <c r="AU24" s="480"/>
      <c r="AV24" s="480"/>
      <c r="AW24" s="480"/>
      <c r="AX24" s="480"/>
      <c r="AY24" s="480"/>
      <c r="AZ24" s="480"/>
      <c r="BA24" s="480"/>
      <c r="BB24" s="480"/>
      <c r="BC24" s="480"/>
      <c r="BD24" s="480"/>
      <c r="BE24" s="480"/>
      <c r="BF24" s="480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</row>
    <row r="25" spans="1:92" s="47" customFormat="1" ht="22.8" x14ac:dyDescent="0.4">
      <c r="B25" s="480"/>
      <c r="C25" s="480"/>
      <c r="D25" s="480"/>
      <c r="E25" s="480"/>
      <c r="F25" s="480"/>
      <c r="G25" s="480"/>
      <c r="H25" s="480"/>
      <c r="I25" s="480"/>
      <c r="J25" s="480"/>
      <c r="K25" s="480"/>
      <c r="L25" s="480"/>
      <c r="M25" s="480"/>
      <c r="N25" s="480"/>
      <c r="O25" s="480"/>
      <c r="P25" s="480"/>
      <c r="Q25" s="480"/>
      <c r="R25" s="480"/>
      <c r="S25" s="480"/>
      <c r="T25" s="480"/>
      <c r="U25" s="480"/>
      <c r="V25" s="480"/>
      <c r="W25" s="480"/>
      <c r="X25" s="480"/>
      <c r="Y25" s="480"/>
      <c r="Z25" s="480"/>
      <c r="AA25" s="480"/>
      <c r="AB25" s="480"/>
      <c r="AC25" s="480"/>
      <c r="AD25" s="480"/>
      <c r="AE25" s="480"/>
      <c r="AF25" s="480"/>
      <c r="AG25" s="480"/>
      <c r="AH25" s="480"/>
      <c r="AI25" s="480"/>
      <c r="AJ25" s="480"/>
      <c r="AK25" s="480"/>
      <c r="AL25" s="480"/>
      <c r="AM25" s="480"/>
      <c r="AN25" s="480"/>
      <c r="AO25" s="480"/>
      <c r="AP25" s="480"/>
      <c r="AQ25" s="480"/>
      <c r="AR25" s="480"/>
      <c r="AS25" s="480"/>
      <c r="AT25" s="480"/>
      <c r="AU25" s="480"/>
      <c r="AV25" s="480"/>
      <c r="AW25" s="480"/>
      <c r="AX25" s="480"/>
      <c r="AY25" s="480"/>
      <c r="AZ25" s="480"/>
      <c r="BA25" s="480"/>
      <c r="BB25" s="480"/>
      <c r="BC25" s="480"/>
      <c r="BD25" s="480"/>
      <c r="BE25" s="480"/>
      <c r="BF25" s="480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</row>
    <row r="26" spans="1:92" s="31" customFormat="1" ht="61.2" customHeight="1" x14ac:dyDescent="0.3">
      <c r="B26" s="503" t="s">
        <v>6</v>
      </c>
      <c r="C26" s="504"/>
      <c r="D26" s="505"/>
      <c r="E26" s="503" t="s">
        <v>127</v>
      </c>
      <c r="F26" s="504"/>
      <c r="G26" s="504"/>
      <c r="H26" s="504"/>
      <c r="I26" s="504"/>
      <c r="J26" s="504"/>
      <c r="K26" s="504"/>
      <c r="L26" s="504"/>
      <c r="M26" s="504"/>
      <c r="N26" s="504"/>
      <c r="O26" s="505"/>
      <c r="P26" s="503" t="s">
        <v>128</v>
      </c>
      <c r="Q26" s="504"/>
      <c r="R26" s="505"/>
      <c r="S26" s="503" t="s">
        <v>129</v>
      </c>
      <c r="T26" s="504"/>
      <c r="U26" s="505"/>
      <c r="V26" s="503" t="s">
        <v>130</v>
      </c>
      <c r="W26" s="504"/>
      <c r="X26" s="505"/>
      <c r="Y26" s="555" t="s">
        <v>248</v>
      </c>
      <c r="Z26" s="555"/>
      <c r="AA26" s="506" t="s">
        <v>446</v>
      </c>
      <c r="AB26" s="507"/>
      <c r="AC26" s="507"/>
      <c r="AD26" s="508"/>
      <c r="AE26" s="506" t="s">
        <v>131</v>
      </c>
      <c r="AF26" s="507"/>
      <c r="AG26" s="507"/>
      <c r="AH26" s="507"/>
      <c r="AI26" s="507"/>
      <c r="AJ26" s="508"/>
      <c r="AK26" s="237"/>
      <c r="AL26" s="506" t="s">
        <v>135</v>
      </c>
      <c r="AM26" s="507"/>
      <c r="AN26" s="507"/>
      <c r="AO26" s="507"/>
      <c r="AP26" s="507"/>
      <c r="AQ26" s="508"/>
      <c r="AR26" s="569" t="s">
        <v>291</v>
      </c>
      <c r="AS26" s="569"/>
      <c r="AT26" s="569"/>
      <c r="AU26" s="569"/>
      <c r="AV26" s="569"/>
      <c r="AW26" s="569"/>
      <c r="AX26" s="569"/>
      <c r="AY26" s="569"/>
      <c r="AZ26" s="569"/>
      <c r="BA26" s="569"/>
      <c r="BB26" s="569"/>
      <c r="BC26" s="506" t="s">
        <v>446</v>
      </c>
      <c r="BD26" s="507"/>
      <c r="BE26" s="507"/>
      <c r="BF26" s="508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</row>
    <row r="27" spans="1:92" s="31" customFormat="1" ht="33.6" customHeight="1" x14ac:dyDescent="0.3">
      <c r="A27" s="37"/>
      <c r="B27" s="483" t="s">
        <v>10</v>
      </c>
      <c r="C27" s="484"/>
      <c r="D27" s="485"/>
      <c r="E27" s="486"/>
      <c r="F27" s="486"/>
      <c r="G27" s="486"/>
      <c r="H27" s="486"/>
      <c r="I27" s="486"/>
      <c r="J27" s="486"/>
      <c r="K27" s="486"/>
      <c r="L27" s="486"/>
      <c r="M27" s="486"/>
      <c r="N27" s="486"/>
      <c r="O27" s="486"/>
      <c r="P27" s="477"/>
      <c r="Q27" s="477"/>
      <c r="R27" s="477"/>
      <c r="S27" s="477"/>
      <c r="T27" s="477"/>
      <c r="U27" s="477"/>
      <c r="V27" s="477"/>
      <c r="W27" s="477"/>
      <c r="X27" s="477"/>
      <c r="Y27" s="477"/>
      <c r="Z27" s="477"/>
      <c r="AA27" s="487"/>
      <c r="AB27" s="487"/>
      <c r="AC27" s="487"/>
      <c r="AD27" s="487"/>
      <c r="AE27" s="533" t="s">
        <v>275</v>
      </c>
      <c r="AF27" s="534"/>
      <c r="AG27" s="534"/>
      <c r="AH27" s="534"/>
      <c r="AI27" s="534"/>
      <c r="AJ27" s="535"/>
      <c r="AK27" s="239"/>
      <c r="AL27" s="533" t="s">
        <v>274</v>
      </c>
      <c r="AM27" s="534"/>
      <c r="AN27" s="534"/>
      <c r="AO27" s="534"/>
      <c r="AP27" s="534"/>
      <c r="AQ27" s="535"/>
      <c r="AR27" s="477" t="s">
        <v>276</v>
      </c>
      <c r="AS27" s="477"/>
      <c r="AT27" s="477"/>
      <c r="AU27" s="477"/>
      <c r="AV27" s="477"/>
      <c r="AW27" s="477"/>
      <c r="AX27" s="477"/>
      <c r="AY27" s="477"/>
      <c r="AZ27" s="477"/>
      <c r="BA27" s="477"/>
      <c r="BB27" s="477"/>
      <c r="BC27" s="487"/>
      <c r="BD27" s="487"/>
      <c r="BE27" s="487"/>
      <c r="BF27" s="48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</row>
    <row r="28" spans="1:92" ht="33.6" customHeight="1" x14ac:dyDescent="0.3">
      <c r="B28" s="483" t="s">
        <v>11</v>
      </c>
      <c r="C28" s="484"/>
      <c r="D28" s="485"/>
      <c r="E28" s="486"/>
      <c r="F28" s="486"/>
      <c r="G28" s="486"/>
      <c r="H28" s="486"/>
      <c r="I28" s="486"/>
      <c r="J28" s="486"/>
      <c r="K28" s="486"/>
      <c r="L28" s="486"/>
      <c r="M28" s="486"/>
      <c r="N28" s="486"/>
      <c r="O28" s="486"/>
      <c r="P28" s="477"/>
      <c r="Q28" s="477"/>
      <c r="R28" s="477"/>
      <c r="S28" s="477"/>
      <c r="T28" s="477"/>
      <c r="U28" s="477"/>
      <c r="V28" s="477"/>
      <c r="W28" s="477"/>
      <c r="X28" s="477"/>
      <c r="Y28" s="477"/>
      <c r="Z28" s="477"/>
      <c r="AA28" s="487"/>
      <c r="AB28" s="487"/>
      <c r="AC28" s="487"/>
      <c r="AD28" s="487"/>
      <c r="AE28" s="533"/>
      <c r="AF28" s="534"/>
      <c r="AG28" s="534"/>
      <c r="AH28" s="534"/>
      <c r="AI28" s="534"/>
      <c r="AJ28" s="535"/>
      <c r="AK28" s="239"/>
      <c r="AL28" s="533"/>
      <c r="AM28" s="534"/>
      <c r="AN28" s="534"/>
      <c r="AO28" s="534"/>
      <c r="AP28" s="534"/>
      <c r="AQ28" s="535"/>
      <c r="AR28" s="477"/>
      <c r="AS28" s="477"/>
      <c r="AT28" s="477"/>
      <c r="AU28" s="477"/>
      <c r="AV28" s="477"/>
      <c r="AW28" s="477"/>
      <c r="AX28" s="477"/>
      <c r="AY28" s="477"/>
      <c r="AZ28" s="477"/>
      <c r="BA28" s="477"/>
      <c r="BB28" s="477"/>
      <c r="BC28" s="487"/>
      <c r="BD28" s="487"/>
      <c r="BE28" s="487"/>
      <c r="BF28" s="487"/>
    </row>
    <row r="29" spans="1:92" ht="33.6" customHeight="1" x14ac:dyDescent="0.3">
      <c r="B29" s="483" t="s">
        <v>132</v>
      </c>
      <c r="C29" s="484"/>
      <c r="D29" s="485"/>
      <c r="E29" s="486"/>
      <c r="F29" s="486"/>
      <c r="G29" s="486"/>
      <c r="H29" s="486"/>
      <c r="I29" s="486"/>
      <c r="J29" s="486"/>
      <c r="K29" s="486"/>
      <c r="L29" s="486"/>
      <c r="M29" s="486"/>
      <c r="N29" s="486"/>
      <c r="O29" s="486"/>
      <c r="P29" s="477"/>
      <c r="Q29" s="477"/>
      <c r="R29" s="477"/>
      <c r="S29" s="477"/>
      <c r="T29" s="477"/>
      <c r="U29" s="477"/>
      <c r="V29" s="477"/>
      <c r="W29" s="477"/>
      <c r="X29" s="477"/>
      <c r="Y29" s="477"/>
      <c r="Z29" s="477"/>
      <c r="AA29" s="487"/>
      <c r="AB29" s="487"/>
      <c r="AC29" s="487"/>
      <c r="AD29" s="487"/>
      <c r="AE29" s="533"/>
      <c r="AF29" s="534"/>
      <c r="AG29" s="534"/>
      <c r="AH29" s="534"/>
      <c r="AI29" s="534"/>
      <c r="AJ29" s="535"/>
      <c r="AK29" s="239"/>
      <c r="AL29" s="533"/>
      <c r="AM29" s="534"/>
      <c r="AN29" s="534"/>
      <c r="AO29" s="534"/>
      <c r="AP29" s="534"/>
      <c r="AQ29" s="535"/>
      <c r="AR29" s="477"/>
      <c r="AS29" s="477"/>
      <c r="AT29" s="477"/>
      <c r="AU29" s="477"/>
      <c r="AV29" s="477"/>
      <c r="AW29" s="477"/>
      <c r="AX29" s="477"/>
      <c r="AY29" s="477"/>
      <c r="AZ29" s="477"/>
      <c r="BA29" s="477"/>
      <c r="BB29" s="477"/>
      <c r="BC29" s="487"/>
      <c r="BD29" s="487"/>
      <c r="BE29" s="487"/>
      <c r="BF29" s="487"/>
    </row>
    <row r="30" spans="1:92" ht="33.6" customHeight="1" x14ac:dyDescent="0.3">
      <c r="B30" s="483" t="s">
        <v>133</v>
      </c>
      <c r="C30" s="484"/>
      <c r="D30" s="485"/>
      <c r="E30" s="486"/>
      <c r="F30" s="486"/>
      <c r="G30" s="486"/>
      <c r="H30" s="486"/>
      <c r="I30" s="486"/>
      <c r="J30" s="486"/>
      <c r="K30" s="486"/>
      <c r="L30" s="486"/>
      <c r="M30" s="486"/>
      <c r="N30" s="486"/>
      <c r="O30" s="486"/>
      <c r="P30" s="477"/>
      <c r="Q30" s="477"/>
      <c r="R30" s="477"/>
      <c r="S30" s="477"/>
      <c r="T30" s="477"/>
      <c r="U30" s="477"/>
      <c r="V30" s="477"/>
      <c r="W30" s="477"/>
      <c r="X30" s="477"/>
      <c r="Y30" s="477"/>
      <c r="Z30" s="477"/>
      <c r="AA30" s="487"/>
      <c r="AB30" s="487"/>
      <c r="AC30" s="487"/>
      <c r="AD30" s="487"/>
      <c r="AE30" s="533"/>
      <c r="AF30" s="534"/>
      <c r="AG30" s="534"/>
      <c r="AH30" s="534"/>
      <c r="AI30" s="534"/>
      <c r="AJ30" s="535"/>
      <c r="AK30" s="239"/>
      <c r="AL30" s="533"/>
      <c r="AM30" s="534"/>
      <c r="AN30" s="534"/>
      <c r="AO30" s="534"/>
      <c r="AP30" s="534"/>
      <c r="AQ30" s="535"/>
      <c r="AR30" s="477"/>
      <c r="AS30" s="477"/>
      <c r="AT30" s="477"/>
      <c r="AU30" s="477"/>
      <c r="AV30" s="477"/>
      <c r="AW30" s="477"/>
      <c r="AX30" s="477"/>
      <c r="AY30" s="477"/>
      <c r="AZ30" s="477"/>
      <c r="BA30" s="477"/>
      <c r="BB30" s="477"/>
      <c r="BC30" s="487"/>
      <c r="BD30" s="487"/>
      <c r="BE30" s="487"/>
      <c r="BF30" s="487"/>
    </row>
    <row r="31" spans="1:92" ht="33.6" customHeight="1" x14ac:dyDescent="0.3">
      <c r="B31" s="483" t="s">
        <v>134</v>
      </c>
      <c r="C31" s="484"/>
      <c r="D31" s="485"/>
      <c r="E31" s="486"/>
      <c r="F31" s="486"/>
      <c r="G31" s="486"/>
      <c r="H31" s="486"/>
      <c r="I31" s="486"/>
      <c r="J31" s="486"/>
      <c r="K31" s="486"/>
      <c r="L31" s="486"/>
      <c r="M31" s="486"/>
      <c r="N31" s="486"/>
      <c r="O31" s="486"/>
      <c r="P31" s="477"/>
      <c r="Q31" s="477"/>
      <c r="R31" s="477"/>
      <c r="S31" s="477"/>
      <c r="T31" s="477"/>
      <c r="U31" s="477"/>
      <c r="V31" s="477"/>
      <c r="W31" s="477"/>
      <c r="X31" s="477"/>
      <c r="Y31" s="477"/>
      <c r="Z31" s="477"/>
      <c r="AA31" s="487"/>
      <c r="AB31" s="487"/>
      <c r="AC31" s="487"/>
      <c r="AD31" s="487"/>
      <c r="AE31" s="533"/>
      <c r="AF31" s="534"/>
      <c r="AG31" s="534"/>
      <c r="AH31" s="534"/>
      <c r="AI31" s="534"/>
      <c r="AJ31" s="535"/>
      <c r="AK31" s="239"/>
      <c r="AL31" s="533"/>
      <c r="AM31" s="534"/>
      <c r="AN31" s="534"/>
      <c r="AO31" s="534"/>
      <c r="AP31" s="534"/>
      <c r="AQ31" s="535"/>
      <c r="AR31" s="477"/>
      <c r="AS31" s="477"/>
      <c r="AT31" s="477"/>
      <c r="AU31" s="477"/>
      <c r="AV31" s="477"/>
      <c r="AW31" s="477"/>
      <c r="AX31" s="477"/>
      <c r="AY31" s="477"/>
      <c r="AZ31" s="477"/>
      <c r="BA31" s="477"/>
      <c r="BB31" s="477"/>
      <c r="BC31" s="487"/>
      <c r="BD31" s="487"/>
      <c r="BE31" s="487"/>
      <c r="BF31" s="487"/>
    </row>
    <row r="32" spans="1:92" ht="33.6" customHeight="1" x14ac:dyDescent="0.3">
      <c r="B32" s="483" t="s">
        <v>205</v>
      </c>
      <c r="C32" s="484"/>
      <c r="D32" s="485"/>
      <c r="E32" s="486"/>
      <c r="F32" s="486"/>
      <c r="G32" s="486"/>
      <c r="H32" s="486"/>
      <c r="I32" s="486"/>
      <c r="J32" s="486"/>
      <c r="K32" s="486"/>
      <c r="L32" s="486"/>
      <c r="M32" s="486"/>
      <c r="N32" s="486"/>
      <c r="O32" s="486"/>
      <c r="P32" s="477"/>
      <c r="Q32" s="477"/>
      <c r="R32" s="477"/>
      <c r="S32" s="477"/>
      <c r="T32" s="477"/>
      <c r="U32" s="477"/>
      <c r="V32" s="477"/>
      <c r="W32" s="477"/>
      <c r="X32" s="477"/>
      <c r="Y32" s="477"/>
      <c r="Z32" s="477"/>
      <c r="AA32" s="487"/>
      <c r="AB32" s="487"/>
      <c r="AC32" s="487"/>
      <c r="AD32" s="487"/>
      <c r="AE32" s="533"/>
      <c r="AF32" s="534"/>
      <c r="AG32" s="534"/>
      <c r="AH32" s="534"/>
      <c r="AI32" s="534"/>
      <c r="AJ32" s="535"/>
      <c r="AK32" s="239"/>
      <c r="AL32" s="533"/>
      <c r="AM32" s="534"/>
      <c r="AN32" s="534"/>
      <c r="AO32" s="534"/>
      <c r="AP32" s="534"/>
      <c r="AQ32" s="535"/>
      <c r="AR32" s="477"/>
      <c r="AS32" s="477"/>
      <c r="AT32" s="477"/>
      <c r="AU32" s="477"/>
      <c r="AV32" s="477"/>
      <c r="AW32" s="477"/>
      <c r="AX32" s="477"/>
      <c r="AY32" s="477"/>
      <c r="AZ32" s="477"/>
      <c r="BA32" s="477"/>
      <c r="BB32" s="477"/>
      <c r="BC32" s="487"/>
      <c r="BD32" s="487"/>
      <c r="BE32" s="487"/>
      <c r="BF32" s="487"/>
    </row>
    <row r="33" spans="1:58" ht="33.6" customHeight="1" x14ac:dyDescent="0.3">
      <c r="B33" s="483" t="s">
        <v>206</v>
      </c>
      <c r="C33" s="484"/>
      <c r="D33" s="485"/>
      <c r="E33" s="486"/>
      <c r="F33" s="486"/>
      <c r="G33" s="486"/>
      <c r="H33" s="486"/>
      <c r="I33" s="486"/>
      <c r="J33" s="486"/>
      <c r="K33" s="486"/>
      <c r="L33" s="486"/>
      <c r="M33" s="486"/>
      <c r="N33" s="486"/>
      <c r="O33" s="486"/>
      <c r="P33" s="477"/>
      <c r="Q33" s="477"/>
      <c r="R33" s="477"/>
      <c r="S33" s="477"/>
      <c r="T33" s="477"/>
      <c r="U33" s="477"/>
      <c r="V33" s="477"/>
      <c r="W33" s="477"/>
      <c r="X33" s="477"/>
      <c r="Y33" s="477"/>
      <c r="Z33" s="477"/>
      <c r="AA33" s="487"/>
      <c r="AB33" s="487"/>
      <c r="AC33" s="487"/>
      <c r="AD33" s="487"/>
      <c r="AE33" s="533"/>
      <c r="AF33" s="534"/>
      <c r="AG33" s="534"/>
      <c r="AH33" s="534"/>
      <c r="AI33" s="534"/>
      <c r="AJ33" s="535"/>
      <c r="AK33" s="239"/>
      <c r="AL33" s="533"/>
      <c r="AM33" s="534"/>
      <c r="AN33" s="534"/>
      <c r="AO33" s="534"/>
      <c r="AP33" s="534"/>
      <c r="AQ33" s="535"/>
      <c r="AR33" s="477"/>
      <c r="AS33" s="477"/>
      <c r="AT33" s="477"/>
      <c r="AU33" s="477"/>
      <c r="AV33" s="477"/>
      <c r="AW33" s="477"/>
      <c r="AX33" s="477"/>
      <c r="AY33" s="477"/>
      <c r="AZ33" s="477"/>
      <c r="BA33" s="477"/>
      <c r="BB33" s="477"/>
      <c r="BC33" s="487"/>
      <c r="BD33" s="487"/>
      <c r="BE33" s="487"/>
      <c r="BF33" s="487"/>
    </row>
    <row r="34" spans="1:58" ht="33.6" customHeight="1" x14ac:dyDescent="0.3">
      <c r="B34" s="483" t="s">
        <v>207</v>
      </c>
      <c r="C34" s="484"/>
      <c r="D34" s="485"/>
      <c r="E34" s="486"/>
      <c r="F34" s="486"/>
      <c r="G34" s="486"/>
      <c r="H34" s="486"/>
      <c r="I34" s="486"/>
      <c r="J34" s="486"/>
      <c r="K34" s="486"/>
      <c r="L34" s="486"/>
      <c r="M34" s="486"/>
      <c r="N34" s="486"/>
      <c r="O34" s="486"/>
      <c r="P34" s="477"/>
      <c r="Q34" s="477"/>
      <c r="R34" s="477"/>
      <c r="S34" s="477"/>
      <c r="T34" s="477"/>
      <c r="U34" s="477"/>
      <c r="V34" s="477"/>
      <c r="W34" s="477"/>
      <c r="X34" s="477"/>
      <c r="Y34" s="477"/>
      <c r="Z34" s="477"/>
      <c r="AA34" s="487"/>
      <c r="AB34" s="487"/>
      <c r="AC34" s="487"/>
      <c r="AD34" s="487"/>
      <c r="AE34" s="533"/>
      <c r="AF34" s="534"/>
      <c r="AG34" s="534"/>
      <c r="AH34" s="534"/>
      <c r="AI34" s="534"/>
      <c r="AJ34" s="535"/>
      <c r="AK34" s="239"/>
      <c r="AL34" s="533"/>
      <c r="AM34" s="534"/>
      <c r="AN34" s="534"/>
      <c r="AO34" s="534"/>
      <c r="AP34" s="534"/>
      <c r="AQ34" s="535"/>
      <c r="AR34" s="477"/>
      <c r="AS34" s="477"/>
      <c r="AT34" s="477"/>
      <c r="AU34" s="477"/>
      <c r="AV34" s="477"/>
      <c r="AW34" s="477"/>
      <c r="AX34" s="477"/>
      <c r="AY34" s="477"/>
      <c r="AZ34" s="477"/>
      <c r="BA34" s="477"/>
      <c r="BB34" s="477"/>
      <c r="BC34" s="487"/>
      <c r="BD34" s="487"/>
      <c r="BE34" s="487"/>
      <c r="BF34" s="487"/>
    </row>
    <row r="35" spans="1:58" ht="33.6" customHeight="1" x14ac:dyDescent="0.3">
      <c r="B35" s="483" t="s">
        <v>208</v>
      </c>
      <c r="C35" s="484"/>
      <c r="D35" s="485"/>
      <c r="E35" s="486"/>
      <c r="F35" s="486"/>
      <c r="G35" s="486"/>
      <c r="H35" s="486"/>
      <c r="I35" s="486"/>
      <c r="J35" s="486"/>
      <c r="K35" s="486"/>
      <c r="L35" s="486"/>
      <c r="M35" s="486"/>
      <c r="N35" s="486"/>
      <c r="O35" s="486"/>
      <c r="P35" s="477"/>
      <c r="Q35" s="477"/>
      <c r="R35" s="477"/>
      <c r="S35" s="477"/>
      <c r="T35" s="477"/>
      <c r="U35" s="477"/>
      <c r="V35" s="477"/>
      <c r="W35" s="477"/>
      <c r="X35" s="477"/>
      <c r="Y35" s="477"/>
      <c r="Z35" s="477"/>
      <c r="AA35" s="487"/>
      <c r="AB35" s="487"/>
      <c r="AC35" s="487"/>
      <c r="AD35" s="487"/>
      <c r="AE35" s="533"/>
      <c r="AF35" s="534"/>
      <c r="AG35" s="534"/>
      <c r="AH35" s="534"/>
      <c r="AI35" s="534"/>
      <c r="AJ35" s="535"/>
      <c r="AK35" s="239"/>
      <c r="AL35" s="533"/>
      <c r="AM35" s="534"/>
      <c r="AN35" s="534"/>
      <c r="AO35" s="534"/>
      <c r="AP35" s="534"/>
      <c r="AQ35" s="535"/>
      <c r="AR35" s="477"/>
      <c r="AS35" s="477"/>
      <c r="AT35" s="477"/>
      <c r="AU35" s="477"/>
      <c r="AV35" s="477"/>
      <c r="AW35" s="477"/>
      <c r="AX35" s="477"/>
      <c r="AY35" s="477"/>
      <c r="AZ35" s="477"/>
      <c r="BA35" s="477"/>
      <c r="BB35" s="477"/>
      <c r="BC35" s="487"/>
      <c r="BD35" s="487"/>
      <c r="BE35" s="487"/>
      <c r="BF35" s="487"/>
    </row>
    <row r="36" spans="1:58" ht="33.6" customHeight="1" x14ac:dyDescent="0.3">
      <c r="B36" s="483" t="s">
        <v>209</v>
      </c>
      <c r="C36" s="484"/>
      <c r="D36" s="485"/>
      <c r="E36" s="486"/>
      <c r="F36" s="486"/>
      <c r="G36" s="486"/>
      <c r="H36" s="486"/>
      <c r="I36" s="486"/>
      <c r="J36" s="486"/>
      <c r="K36" s="486"/>
      <c r="L36" s="486"/>
      <c r="M36" s="486"/>
      <c r="N36" s="486"/>
      <c r="O36" s="486"/>
      <c r="P36" s="477"/>
      <c r="Q36" s="477"/>
      <c r="R36" s="477"/>
      <c r="S36" s="477"/>
      <c r="T36" s="477"/>
      <c r="U36" s="477"/>
      <c r="V36" s="477"/>
      <c r="W36" s="477"/>
      <c r="X36" s="477"/>
      <c r="Y36" s="477"/>
      <c r="Z36" s="477"/>
      <c r="AA36" s="487"/>
      <c r="AB36" s="487"/>
      <c r="AC36" s="487"/>
      <c r="AD36" s="487"/>
      <c r="AE36" s="533"/>
      <c r="AF36" s="534"/>
      <c r="AG36" s="534"/>
      <c r="AH36" s="534"/>
      <c r="AI36" s="534"/>
      <c r="AJ36" s="535"/>
      <c r="AK36" s="239"/>
      <c r="AL36" s="533"/>
      <c r="AM36" s="534"/>
      <c r="AN36" s="534"/>
      <c r="AO36" s="534"/>
      <c r="AP36" s="534"/>
      <c r="AQ36" s="535"/>
      <c r="AR36" s="477"/>
      <c r="AS36" s="477"/>
      <c r="AT36" s="477"/>
      <c r="AU36" s="477"/>
      <c r="AV36" s="477"/>
      <c r="AW36" s="477"/>
      <c r="AX36" s="477"/>
      <c r="AY36" s="477"/>
      <c r="AZ36" s="477"/>
      <c r="BA36" s="477"/>
      <c r="BB36" s="477"/>
      <c r="BC36" s="487"/>
      <c r="BD36" s="487"/>
      <c r="BE36" s="487"/>
      <c r="BF36" s="487"/>
    </row>
    <row r="37" spans="1:58" ht="40.200000000000003" customHeight="1" x14ac:dyDescent="0.4">
      <c r="B37" s="559" t="s">
        <v>4</v>
      </c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94"/>
      <c r="N37" s="594"/>
      <c r="O37" s="594"/>
      <c r="P37" s="594"/>
      <c r="Q37" s="594"/>
      <c r="R37" s="594"/>
      <c r="S37" s="594"/>
      <c r="T37" s="594"/>
      <c r="U37" s="594"/>
      <c r="V37" s="594"/>
      <c r="W37" s="594"/>
      <c r="X37" s="594"/>
      <c r="Y37" s="594"/>
      <c r="Z37" s="594"/>
      <c r="AA37" s="593">
        <f>SUM(AA27:AD36)</f>
        <v>0</v>
      </c>
      <c r="AB37" s="593"/>
      <c r="AC37" s="593"/>
      <c r="AD37" s="593"/>
      <c r="AE37" s="539"/>
      <c r="AF37" s="540"/>
      <c r="AG37" s="540"/>
      <c r="AH37" s="540"/>
      <c r="AI37" s="540"/>
      <c r="AJ37" s="541"/>
      <c r="AK37" s="85"/>
      <c r="AL37" s="539"/>
      <c r="AM37" s="540"/>
      <c r="AN37" s="540"/>
      <c r="AO37" s="540"/>
      <c r="AP37" s="540"/>
      <c r="AQ37" s="541"/>
      <c r="AR37" s="592"/>
      <c r="AS37" s="592"/>
      <c r="AT37" s="592"/>
      <c r="AU37" s="592"/>
      <c r="AV37" s="592"/>
      <c r="AW37" s="592"/>
      <c r="AX37" s="592"/>
      <c r="AY37" s="592"/>
      <c r="AZ37" s="592"/>
      <c r="BA37" s="592"/>
      <c r="BB37" s="592"/>
      <c r="BC37" s="593">
        <f>SUM(BC27:BF36)</f>
        <v>0</v>
      </c>
      <c r="BD37" s="593"/>
      <c r="BE37" s="593"/>
      <c r="BF37" s="593"/>
    </row>
    <row r="38" spans="1:58" s="31" customFormat="1" ht="42.6" customHeight="1" x14ac:dyDescent="0.25">
      <c r="A38" s="272" t="s">
        <v>253</v>
      </c>
      <c r="B38" s="509" t="s">
        <v>249</v>
      </c>
      <c r="C38" s="509"/>
      <c r="D38" s="509"/>
      <c r="E38" s="509"/>
      <c r="F38" s="509"/>
      <c r="G38" s="509"/>
      <c r="H38" s="509"/>
      <c r="I38" s="509"/>
      <c r="J38" s="509"/>
      <c r="K38" s="509"/>
      <c r="L38" s="509"/>
      <c r="M38" s="509"/>
      <c r="N38" s="509"/>
      <c r="O38" s="509"/>
      <c r="P38" s="509"/>
      <c r="Q38" s="509"/>
      <c r="R38" s="509"/>
      <c r="S38" s="509"/>
      <c r="T38" s="509"/>
      <c r="U38" s="509"/>
      <c r="V38" s="509"/>
      <c r="W38" s="509"/>
      <c r="X38" s="509"/>
      <c r="Y38" s="509"/>
      <c r="Z38" s="509"/>
      <c r="AA38" s="509"/>
      <c r="AB38" s="509"/>
      <c r="AC38" s="509"/>
      <c r="AD38" s="509"/>
      <c r="AE38" s="509"/>
      <c r="AF38" s="509"/>
      <c r="AG38" s="509"/>
      <c r="AH38" s="509"/>
      <c r="AI38" s="509"/>
      <c r="AJ38" s="509"/>
      <c r="AK38" s="509"/>
      <c r="AL38" s="509"/>
      <c r="AM38" s="509"/>
      <c r="AN38" s="509"/>
      <c r="AO38" s="509"/>
      <c r="AP38" s="509"/>
      <c r="AQ38" s="509"/>
      <c r="AR38" s="509"/>
      <c r="AS38" s="509"/>
      <c r="AT38" s="509"/>
      <c r="AU38" s="509"/>
      <c r="AV38" s="509"/>
      <c r="AW38" s="509"/>
      <c r="AX38" s="509"/>
      <c r="AY38" s="509"/>
      <c r="AZ38" s="509"/>
      <c r="BA38" s="509"/>
      <c r="BB38" s="509"/>
      <c r="BC38" s="509"/>
      <c r="BD38" s="509"/>
      <c r="BE38" s="509"/>
      <c r="BF38" s="509"/>
    </row>
    <row r="39" spans="1:58" s="31" customFormat="1" ht="42.6" customHeight="1" x14ac:dyDescent="0.25">
      <c r="A39" s="272" t="s">
        <v>254</v>
      </c>
      <c r="B39" s="509" t="s">
        <v>462</v>
      </c>
      <c r="C39" s="509"/>
      <c r="D39" s="509"/>
      <c r="E39" s="509"/>
      <c r="F39" s="509"/>
      <c r="G39" s="509"/>
      <c r="H39" s="509"/>
      <c r="I39" s="509"/>
      <c r="J39" s="509"/>
      <c r="K39" s="509"/>
      <c r="L39" s="509"/>
      <c r="M39" s="509"/>
      <c r="N39" s="509"/>
      <c r="O39" s="509"/>
      <c r="P39" s="509"/>
      <c r="Q39" s="509"/>
      <c r="R39" s="509"/>
      <c r="S39" s="509"/>
      <c r="T39" s="509"/>
      <c r="U39" s="509"/>
      <c r="V39" s="509"/>
      <c r="W39" s="509"/>
      <c r="X39" s="509"/>
      <c r="Y39" s="509"/>
      <c r="Z39" s="509"/>
      <c r="AA39" s="509"/>
      <c r="AB39" s="509"/>
      <c r="AC39" s="509"/>
      <c r="AD39" s="509"/>
      <c r="AE39" s="509"/>
      <c r="AF39" s="509"/>
      <c r="AG39" s="509"/>
      <c r="AH39" s="509"/>
      <c r="AI39" s="509"/>
      <c r="AJ39" s="509"/>
      <c r="AK39" s="509"/>
      <c r="AL39" s="509"/>
      <c r="AM39" s="509"/>
      <c r="AN39" s="509"/>
      <c r="AO39" s="509"/>
      <c r="AP39" s="509"/>
      <c r="AQ39" s="509"/>
      <c r="AR39" s="509"/>
      <c r="AS39" s="509"/>
      <c r="AT39" s="509"/>
      <c r="AU39" s="509"/>
      <c r="AV39" s="509"/>
      <c r="AW39" s="509"/>
      <c r="AX39" s="509"/>
      <c r="AY39" s="509"/>
      <c r="AZ39" s="509"/>
      <c r="BA39" s="509"/>
      <c r="BB39" s="509"/>
      <c r="BC39" s="509"/>
      <c r="BD39" s="509"/>
      <c r="BE39" s="509"/>
      <c r="BF39" s="509"/>
    </row>
    <row r="40" spans="1:58" s="31" customFormat="1" ht="42.6" customHeight="1" x14ac:dyDescent="0.25">
      <c r="A40" s="272" t="s">
        <v>255</v>
      </c>
      <c r="B40" s="509" t="s">
        <v>997</v>
      </c>
      <c r="C40" s="509"/>
      <c r="D40" s="509"/>
      <c r="E40" s="509"/>
      <c r="F40" s="509"/>
      <c r="G40" s="509"/>
      <c r="H40" s="509"/>
      <c r="I40" s="509"/>
      <c r="J40" s="509"/>
      <c r="K40" s="509"/>
      <c r="L40" s="509"/>
      <c r="M40" s="509"/>
      <c r="N40" s="509"/>
      <c r="O40" s="509"/>
      <c r="P40" s="509"/>
      <c r="Q40" s="509"/>
      <c r="R40" s="509"/>
      <c r="S40" s="509"/>
      <c r="T40" s="509"/>
      <c r="U40" s="509"/>
      <c r="V40" s="509"/>
      <c r="W40" s="509"/>
      <c r="X40" s="509"/>
      <c r="Y40" s="509"/>
      <c r="Z40" s="509"/>
      <c r="AA40" s="509"/>
      <c r="AB40" s="509"/>
      <c r="AC40" s="509"/>
      <c r="AD40" s="509"/>
      <c r="AE40" s="509"/>
      <c r="AF40" s="509"/>
      <c r="AG40" s="509"/>
      <c r="AH40" s="509"/>
      <c r="AI40" s="509"/>
      <c r="AJ40" s="509"/>
      <c r="AK40" s="509"/>
      <c r="AL40" s="509"/>
      <c r="AM40" s="509"/>
      <c r="AN40" s="509"/>
      <c r="AO40" s="509"/>
      <c r="AP40" s="509"/>
      <c r="AQ40" s="509"/>
      <c r="AR40" s="509"/>
      <c r="AS40" s="509"/>
      <c r="AT40" s="509"/>
      <c r="AU40" s="509"/>
      <c r="AV40" s="509"/>
      <c r="AW40" s="509"/>
      <c r="AX40" s="509"/>
      <c r="AY40" s="509"/>
      <c r="AZ40" s="509"/>
      <c r="BA40" s="509"/>
      <c r="BB40" s="509"/>
      <c r="BC40" s="509"/>
      <c r="BD40" s="509"/>
      <c r="BE40" s="509"/>
      <c r="BF40" s="509"/>
    </row>
    <row r="41" spans="1:58" ht="64.2" customHeight="1" x14ac:dyDescent="0.3"/>
    <row r="42" spans="1:58" s="40" customFormat="1" ht="46.2" customHeight="1" x14ac:dyDescent="0.4">
      <c r="B42" s="480" t="s">
        <v>468</v>
      </c>
      <c r="C42" s="480"/>
      <c r="D42" s="480"/>
      <c r="E42" s="480"/>
      <c r="F42" s="480"/>
      <c r="G42" s="480"/>
      <c r="H42" s="480"/>
      <c r="I42" s="480"/>
      <c r="J42" s="480"/>
      <c r="K42" s="480"/>
      <c r="L42" s="480"/>
      <c r="M42" s="480"/>
      <c r="N42" s="480"/>
      <c r="O42" s="480"/>
      <c r="P42" s="480"/>
      <c r="Q42" s="480"/>
      <c r="R42" s="480"/>
      <c r="S42" s="480"/>
      <c r="T42" s="480"/>
      <c r="U42" s="480"/>
      <c r="V42" s="480"/>
      <c r="W42" s="480"/>
      <c r="X42" s="480"/>
      <c r="Y42" s="480"/>
      <c r="Z42" s="480"/>
      <c r="AA42" s="480"/>
      <c r="AB42" s="480"/>
      <c r="AC42" s="480"/>
      <c r="AD42" s="480"/>
      <c r="AE42" s="480"/>
      <c r="AF42" s="480"/>
      <c r="AG42" s="480"/>
      <c r="AH42" s="480"/>
      <c r="AI42" s="480"/>
      <c r="AJ42" s="480"/>
      <c r="AK42" s="480"/>
      <c r="AL42" s="480"/>
      <c r="AM42" s="480"/>
      <c r="AN42" s="480"/>
      <c r="AO42" s="480"/>
      <c r="AP42" s="480"/>
      <c r="AQ42" s="480"/>
      <c r="AR42" s="480"/>
      <c r="AS42" s="480"/>
      <c r="AT42" s="480"/>
      <c r="AU42" s="480"/>
      <c r="AV42" s="480"/>
      <c r="AW42" s="480"/>
      <c r="AX42" s="480"/>
      <c r="AY42" s="480"/>
      <c r="AZ42" s="480"/>
      <c r="BA42" s="480"/>
      <c r="BB42" s="480"/>
      <c r="BC42" s="480"/>
      <c r="BD42" s="480"/>
      <c r="BE42" s="480"/>
      <c r="BF42" s="480"/>
    </row>
    <row r="43" spans="1:58" s="40" customFormat="1" ht="22.8" x14ac:dyDescent="0.4">
      <c r="B43" s="480"/>
      <c r="C43" s="480"/>
      <c r="D43" s="480"/>
      <c r="E43" s="480"/>
      <c r="F43" s="480"/>
      <c r="G43" s="480"/>
      <c r="H43" s="480"/>
      <c r="I43" s="480"/>
      <c r="J43" s="480"/>
      <c r="K43" s="480"/>
      <c r="L43" s="480"/>
      <c r="M43" s="480"/>
      <c r="N43" s="480"/>
      <c r="O43" s="480"/>
      <c r="P43" s="480"/>
      <c r="Q43" s="480"/>
      <c r="R43" s="480"/>
      <c r="S43" s="480"/>
      <c r="T43" s="480"/>
      <c r="U43" s="480"/>
      <c r="V43" s="480"/>
      <c r="W43" s="480"/>
      <c r="X43" s="480"/>
      <c r="Y43" s="480"/>
      <c r="Z43" s="480"/>
      <c r="AA43" s="480"/>
      <c r="AB43" s="480"/>
      <c r="AC43" s="480"/>
      <c r="AD43" s="480"/>
      <c r="AE43" s="480"/>
      <c r="AF43" s="480"/>
      <c r="AG43" s="480"/>
      <c r="AH43" s="480"/>
      <c r="AI43" s="480"/>
      <c r="AJ43" s="480"/>
      <c r="AK43" s="480"/>
      <c r="AL43" s="480"/>
      <c r="AM43" s="480"/>
      <c r="AN43" s="480"/>
      <c r="AO43" s="480"/>
      <c r="AP43" s="480"/>
      <c r="AQ43" s="480"/>
      <c r="AR43" s="480"/>
      <c r="AS43" s="480"/>
      <c r="AT43" s="480"/>
      <c r="AU43" s="480"/>
      <c r="AV43" s="480"/>
      <c r="AW43" s="480"/>
      <c r="AX43" s="480"/>
      <c r="AY43" s="480"/>
      <c r="AZ43" s="480"/>
      <c r="BA43" s="480"/>
      <c r="BB43" s="480"/>
      <c r="BC43" s="480"/>
      <c r="BD43" s="480"/>
      <c r="BE43" s="480"/>
      <c r="BF43" s="480"/>
    </row>
    <row r="44" spans="1:58" s="239" customFormat="1" ht="60" customHeight="1" x14ac:dyDescent="0.3">
      <c r="B44" s="566" t="s">
        <v>6</v>
      </c>
      <c r="C44" s="566"/>
      <c r="D44" s="566"/>
      <c r="E44" s="550" t="s">
        <v>280</v>
      </c>
      <c r="F44" s="550"/>
      <c r="G44" s="550"/>
      <c r="H44" s="550"/>
      <c r="I44" s="550"/>
      <c r="J44" s="550"/>
      <c r="K44" s="550"/>
      <c r="L44" s="550"/>
      <c r="M44" s="550"/>
      <c r="N44" s="550"/>
      <c r="O44" s="550" t="s">
        <v>136</v>
      </c>
      <c r="P44" s="550"/>
      <c r="Q44" s="550"/>
      <c r="R44" s="550"/>
      <c r="S44" s="550"/>
      <c r="T44" s="550" t="s">
        <v>137</v>
      </c>
      <c r="U44" s="550"/>
      <c r="V44" s="550"/>
      <c r="W44" s="550"/>
      <c r="X44" s="550"/>
      <c r="Y44" s="573" t="s">
        <v>5</v>
      </c>
      <c r="Z44" s="574"/>
      <c r="AA44" s="575"/>
      <c r="AB44" s="570" t="s">
        <v>236</v>
      </c>
      <c r="AC44" s="576"/>
      <c r="AD44" s="576"/>
      <c r="AE44" s="577"/>
      <c r="AF44" s="570" t="s">
        <v>293</v>
      </c>
      <c r="AG44" s="578"/>
      <c r="AH44" s="578"/>
      <c r="AI44" s="578"/>
      <c r="AJ44" s="579"/>
      <c r="AL44" s="570" t="s">
        <v>135</v>
      </c>
      <c r="AM44" s="571"/>
      <c r="AN44" s="571"/>
      <c r="AO44" s="571"/>
      <c r="AP44" s="571"/>
      <c r="AQ44" s="572"/>
      <c r="AR44" s="570" t="s">
        <v>278</v>
      </c>
      <c r="AS44" s="576"/>
      <c r="AT44" s="576"/>
      <c r="AU44" s="576"/>
      <c r="AV44" s="576"/>
      <c r="AW44" s="576"/>
      <c r="AX44" s="576"/>
      <c r="AY44" s="576"/>
      <c r="AZ44" s="576"/>
      <c r="BA44" s="577"/>
      <c r="BB44" s="570" t="s">
        <v>294</v>
      </c>
      <c r="BC44" s="578"/>
      <c r="BD44" s="578"/>
      <c r="BE44" s="578"/>
      <c r="BF44" s="579"/>
    </row>
    <row r="45" spans="1:58" ht="33.6" customHeight="1" x14ac:dyDescent="0.3">
      <c r="B45" s="542" t="s">
        <v>217</v>
      </c>
      <c r="C45" s="542"/>
      <c r="D45" s="542"/>
      <c r="E45" s="543"/>
      <c r="F45" s="543"/>
      <c r="G45" s="543"/>
      <c r="H45" s="543"/>
      <c r="I45" s="543"/>
      <c r="J45" s="543"/>
      <c r="K45" s="543"/>
      <c r="L45" s="543"/>
      <c r="M45" s="543"/>
      <c r="N45" s="543"/>
      <c r="O45" s="543"/>
      <c r="P45" s="543"/>
      <c r="Q45" s="543"/>
      <c r="R45" s="543"/>
      <c r="S45" s="543"/>
      <c r="T45" s="543"/>
      <c r="U45" s="543"/>
      <c r="V45" s="543"/>
      <c r="W45" s="543"/>
      <c r="X45" s="543"/>
      <c r="Y45" s="544"/>
      <c r="Z45" s="545"/>
      <c r="AA45" s="546"/>
      <c r="AB45" s="547"/>
      <c r="AC45" s="548"/>
      <c r="AD45" s="548"/>
      <c r="AE45" s="549"/>
      <c r="AF45" s="536"/>
      <c r="AG45" s="537"/>
      <c r="AH45" s="537"/>
      <c r="AI45" s="537"/>
      <c r="AJ45" s="538"/>
      <c r="AK45" s="179"/>
      <c r="AL45" s="536"/>
      <c r="AM45" s="537"/>
      <c r="AN45" s="537"/>
      <c r="AO45" s="537"/>
      <c r="AP45" s="537"/>
      <c r="AQ45" s="538"/>
      <c r="AR45" s="583"/>
      <c r="AS45" s="584"/>
      <c r="AT45" s="584"/>
      <c r="AU45" s="584"/>
      <c r="AV45" s="584"/>
      <c r="AW45" s="584"/>
      <c r="AX45" s="584"/>
      <c r="AY45" s="584"/>
      <c r="AZ45" s="584"/>
      <c r="BA45" s="585"/>
      <c r="BB45" s="551"/>
      <c r="BC45" s="552"/>
      <c r="BD45" s="552"/>
      <c r="BE45" s="552"/>
      <c r="BF45" s="553"/>
    </row>
    <row r="46" spans="1:58" ht="33.6" customHeight="1" x14ac:dyDescent="0.3">
      <c r="B46" s="542" t="s">
        <v>218</v>
      </c>
      <c r="C46" s="542"/>
      <c r="D46" s="542"/>
      <c r="E46" s="543"/>
      <c r="F46" s="543"/>
      <c r="G46" s="543"/>
      <c r="H46" s="543"/>
      <c r="I46" s="543"/>
      <c r="J46" s="543"/>
      <c r="K46" s="543"/>
      <c r="L46" s="543"/>
      <c r="M46" s="543"/>
      <c r="N46" s="543"/>
      <c r="O46" s="543"/>
      <c r="P46" s="543"/>
      <c r="Q46" s="543"/>
      <c r="R46" s="543"/>
      <c r="S46" s="543"/>
      <c r="T46" s="543"/>
      <c r="U46" s="543"/>
      <c r="V46" s="543"/>
      <c r="W46" s="543"/>
      <c r="X46" s="543"/>
      <c r="Y46" s="544"/>
      <c r="Z46" s="545"/>
      <c r="AA46" s="546"/>
      <c r="AB46" s="547"/>
      <c r="AC46" s="548"/>
      <c r="AD46" s="548"/>
      <c r="AE46" s="549"/>
      <c r="AF46" s="536"/>
      <c r="AG46" s="537"/>
      <c r="AH46" s="537"/>
      <c r="AI46" s="537"/>
      <c r="AJ46" s="538"/>
      <c r="AK46" s="179"/>
      <c r="AL46" s="536"/>
      <c r="AM46" s="537"/>
      <c r="AN46" s="537"/>
      <c r="AO46" s="537"/>
      <c r="AP46" s="537"/>
      <c r="AQ46" s="538"/>
      <c r="AR46" s="583"/>
      <c r="AS46" s="584"/>
      <c r="AT46" s="584"/>
      <c r="AU46" s="584"/>
      <c r="AV46" s="584"/>
      <c r="AW46" s="584"/>
      <c r="AX46" s="584"/>
      <c r="AY46" s="584"/>
      <c r="AZ46" s="584"/>
      <c r="BA46" s="585"/>
      <c r="BB46" s="551"/>
      <c r="BC46" s="552"/>
      <c r="BD46" s="552"/>
      <c r="BE46" s="552"/>
      <c r="BF46" s="553"/>
    </row>
    <row r="47" spans="1:58" ht="33.6" customHeight="1" x14ac:dyDescent="0.3">
      <c r="B47" s="542" t="s">
        <v>219</v>
      </c>
      <c r="C47" s="542"/>
      <c r="D47" s="542"/>
      <c r="E47" s="543"/>
      <c r="F47" s="543"/>
      <c r="G47" s="543"/>
      <c r="H47" s="543"/>
      <c r="I47" s="543"/>
      <c r="J47" s="543"/>
      <c r="K47" s="543"/>
      <c r="L47" s="543"/>
      <c r="M47" s="543"/>
      <c r="N47" s="543"/>
      <c r="O47" s="543"/>
      <c r="P47" s="543"/>
      <c r="Q47" s="543"/>
      <c r="R47" s="543"/>
      <c r="S47" s="543"/>
      <c r="T47" s="543"/>
      <c r="U47" s="543"/>
      <c r="V47" s="543"/>
      <c r="W47" s="543"/>
      <c r="X47" s="543"/>
      <c r="Y47" s="544"/>
      <c r="Z47" s="545"/>
      <c r="AA47" s="546"/>
      <c r="AB47" s="547"/>
      <c r="AC47" s="548"/>
      <c r="AD47" s="548"/>
      <c r="AE47" s="549"/>
      <c r="AF47" s="536"/>
      <c r="AG47" s="537"/>
      <c r="AH47" s="537"/>
      <c r="AI47" s="537"/>
      <c r="AJ47" s="538"/>
      <c r="AK47" s="179"/>
      <c r="AL47" s="536"/>
      <c r="AM47" s="537"/>
      <c r="AN47" s="537"/>
      <c r="AO47" s="537"/>
      <c r="AP47" s="537"/>
      <c r="AQ47" s="538"/>
      <c r="AR47" s="583"/>
      <c r="AS47" s="584"/>
      <c r="AT47" s="584"/>
      <c r="AU47" s="584"/>
      <c r="AV47" s="584"/>
      <c r="AW47" s="584"/>
      <c r="AX47" s="584"/>
      <c r="AY47" s="584"/>
      <c r="AZ47" s="584"/>
      <c r="BA47" s="585"/>
      <c r="BB47" s="551"/>
      <c r="BC47" s="552"/>
      <c r="BD47" s="552"/>
      <c r="BE47" s="552"/>
      <c r="BF47" s="553"/>
    </row>
    <row r="48" spans="1:58" ht="33.6" customHeight="1" x14ac:dyDescent="0.3">
      <c r="B48" s="542" t="s">
        <v>220</v>
      </c>
      <c r="C48" s="542"/>
      <c r="D48" s="542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3"/>
      <c r="T48" s="543"/>
      <c r="U48" s="543"/>
      <c r="V48" s="543"/>
      <c r="W48" s="543"/>
      <c r="X48" s="543"/>
      <c r="Y48" s="544"/>
      <c r="Z48" s="545"/>
      <c r="AA48" s="546"/>
      <c r="AB48" s="547"/>
      <c r="AC48" s="548"/>
      <c r="AD48" s="548"/>
      <c r="AE48" s="549"/>
      <c r="AF48" s="536"/>
      <c r="AG48" s="537"/>
      <c r="AH48" s="537"/>
      <c r="AI48" s="537"/>
      <c r="AJ48" s="538"/>
      <c r="AK48" s="179"/>
      <c r="AL48" s="536"/>
      <c r="AM48" s="537"/>
      <c r="AN48" s="537"/>
      <c r="AO48" s="537"/>
      <c r="AP48" s="537"/>
      <c r="AQ48" s="538"/>
      <c r="AR48" s="583"/>
      <c r="AS48" s="584"/>
      <c r="AT48" s="584"/>
      <c r="AU48" s="584"/>
      <c r="AV48" s="584"/>
      <c r="AW48" s="584"/>
      <c r="AX48" s="584"/>
      <c r="AY48" s="584"/>
      <c r="AZ48" s="584"/>
      <c r="BA48" s="585"/>
      <c r="BB48" s="551"/>
      <c r="BC48" s="552"/>
      <c r="BD48" s="552"/>
      <c r="BE48" s="552"/>
      <c r="BF48" s="553"/>
    </row>
    <row r="49" spans="1:58" ht="33.6" customHeight="1" x14ac:dyDescent="0.3">
      <c r="B49" s="542" t="s">
        <v>221</v>
      </c>
      <c r="C49" s="542"/>
      <c r="D49" s="542"/>
      <c r="E49" s="543"/>
      <c r="F49" s="543"/>
      <c r="G49" s="543"/>
      <c r="H49" s="543"/>
      <c r="I49" s="543"/>
      <c r="J49" s="543"/>
      <c r="K49" s="543"/>
      <c r="L49" s="543"/>
      <c r="M49" s="543"/>
      <c r="N49" s="543"/>
      <c r="O49" s="543"/>
      <c r="P49" s="543"/>
      <c r="Q49" s="543"/>
      <c r="R49" s="543"/>
      <c r="S49" s="543"/>
      <c r="T49" s="543"/>
      <c r="U49" s="543"/>
      <c r="V49" s="543"/>
      <c r="W49" s="543"/>
      <c r="X49" s="543"/>
      <c r="Y49" s="544"/>
      <c r="Z49" s="545"/>
      <c r="AA49" s="546"/>
      <c r="AB49" s="547"/>
      <c r="AC49" s="548"/>
      <c r="AD49" s="548"/>
      <c r="AE49" s="549"/>
      <c r="AF49" s="536"/>
      <c r="AG49" s="537"/>
      <c r="AH49" s="537"/>
      <c r="AI49" s="537"/>
      <c r="AJ49" s="538"/>
      <c r="AK49" s="179"/>
      <c r="AL49" s="536"/>
      <c r="AM49" s="537"/>
      <c r="AN49" s="537"/>
      <c r="AO49" s="537"/>
      <c r="AP49" s="537"/>
      <c r="AQ49" s="538"/>
      <c r="AR49" s="583"/>
      <c r="AS49" s="584"/>
      <c r="AT49" s="584"/>
      <c r="AU49" s="584"/>
      <c r="AV49" s="584"/>
      <c r="AW49" s="584"/>
      <c r="AX49" s="584"/>
      <c r="AY49" s="584"/>
      <c r="AZ49" s="584"/>
      <c r="BA49" s="585"/>
      <c r="BB49" s="551"/>
      <c r="BC49" s="552"/>
      <c r="BD49" s="552"/>
      <c r="BE49" s="552"/>
      <c r="BF49" s="553"/>
    </row>
    <row r="50" spans="1:58" ht="33.6" customHeight="1" x14ac:dyDescent="0.3">
      <c r="B50" s="542" t="s">
        <v>222</v>
      </c>
      <c r="C50" s="542"/>
      <c r="D50" s="542"/>
      <c r="E50" s="543"/>
      <c r="F50" s="543"/>
      <c r="G50" s="543"/>
      <c r="H50" s="543"/>
      <c r="I50" s="543"/>
      <c r="J50" s="543"/>
      <c r="K50" s="543"/>
      <c r="L50" s="543"/>
      <c r="M50" s="543"/>
      <c r="N50" s="543"/>
      <c r="O50" s="543"/>
      <c r="P50" s="543"/>
      <c r="Q50" s="543"/>
      <c r="R50" s="543"/>
      <c r="S50" s="543"/>
      <c r="T50" s="543"/>
      <c r="U50" s="543"/>
      <c r="V50" s="543"/>
      <c r="W50" s="543"/>
      <c r="X50" s="543"/>
      <c r="Y50" s="544"/>
      <c r="Z50" s="545"/>
      <c r="AA50" s="546"/>
      <c r="AB50" s="547"/>
      <c r="AC50" s="548"/>
      <c r="AD50" s="548"/>
      <c r="AE50" s="549"/>
      <c r="AF50" s="536"/>
      <c r="AG50" s="537"/>
      <c r="AH50" s="537"/>
      <c r="AI50" s="537"/>
      <c r="AJ50" s="538"/>
      <c r="AK50" s="179"/>
      <c r="AL50" s="536"/>
      <c r="AM50" s="537"/>
      <c r="AN50" s="537"/>
      <c r="AO50" s="537"/>
      <c r="AP50" s="537"/>
      <c r="AQ50" s="538"/>
      <c r="AR50" s="583"/>
      <c r="AS50" s="584"/>
      <c r="AT50" s="584"/>
      <c r="AU50" s="584"/>
      <c r="AV50" s="584"/>
      <c r="AW50" s="584"/>
      <c r="AX50" s="584"/>
      <c r="AY50" s="584"/>
      <c r="AZ50" s="584"/>
      <c r="BA50" s="585"/>
      <c r="BB50" s="551"/>
      <c r="BC50" s="552"/>
      <c r="BD50" s="552"/>
      <c r="BE50" s="552"/>
      <c r="BF50" s="553"/>
    </row>
    <row r="51" spans="1:58" ht="33.6" customHeight="1" x14ac:dyDescent="0.3">
      <c r="B51" s="542" t="s">
        <v>223</v>
      </c>
      <c r="C51" s="542"/>
      <c r="D51" s="542"/>
      <c r="E51" s="543"/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3"/>
      <c r="T51" s="543"/>
      <c r="U51" s="543"/>
      <c r="V51" s="543"/>
      <c r="W51" s="543"/>
      <c r="X51" s="543"/>
      <c r="Y51" s="544"/>
      <c r="Z51" s="545"/>
      <c r="AA51" s="546"/>
      <c r="AB51" s="547"/>
      <c r="AC51" s="548"/>
      <c r="AD51" s="548"/>
      <c r="AE51" s="549"/>
      <c r="AF51" s="536"/>
      <c r="AG51" s="537"/>
      <c r="AH51" s="537"/>
      <c r="AI51" s="537"/>
      <c r="AJ51" s="538"/>
      <c r="AK51" s="179"/>
      <c r="AL51" s="536"/>
      <c r="AM51" s="537"/>
      <c r="AN51" s="537"/>
      <c r="AO51" s="537"/>
      <c r="AP51" s="537"/>
      <c r="AQ51" s="538"/>
      <c r="AR51" s="583"/>
      <c r="AS51" s="584"/>
      <c r="AT51" s="584"/>
      <c r="AU51" s="584"/>
      <c r="AV51" s="584"/>
      <c r="AW51" s="584"/>
      <c r="AX51" s="584"/>
      <c r="AY51" s="584"/>
      <c r="AZ51" s="584"/>
      <c r="BA51" s="585"/>
      <c r="BB51" s="551"/>
      <c r="BC51" s="552"/>
      <c r="BD51" s="552"/>
      <c r="BE51" s="552"/>
      <c r="BF51" s="553"/>
    </row>
    <row r="52" spans="1:58" ht="33.6" customHeight="1" x14ac:dyDescent="0.3">
      <c r="B52" s="542" t="s">
        <v>224</v>
      </c>
      <c r="C52" s="542"/>
      <c r="D52" s="542"/>
      <c r="E52" s="543"/>
      <c r="F52" s="543"/>
      <c r="G52" s="543"/>
      <c r="H52" s="543"/>
      <c r="I52" s="543"/>
      <c r="J52" s="543"/>
      <c r="K52" s="543"/>
      <c r="L52" s="543"/>
      <c r="M52" s="543"/>
      <c r="N52" s="543"/>
      <c r="O52" s="543"/>
      <c r="P52" s="543"/>
      <c r="Q52" s="543"/>
      <c r="R52" s="543"/>
      <c r="S52" s="543"/>
      <c r="T52" s="543"/>
      <c r="U52" s="543"/>
      <c r="V52" s="543"/>
      <c r="W52" s="543"/>
      <c r="X52" s="543"/>
      <c r="Y52" s="544"/>
      <c r="Z52" s="545"/>
      <c r="AA52" s="546"/>
      <c r="AB52" s="547"/>
      <c r="AC52" s="548"/>
      <c r="AD52" s="548"/>
      <c r="AE52" s="549"/>
      <c r="AF52" s="536"/>
      <c r="AG52" s="537"/>
      <c r="AH52" s="537"/>
      <c r="AI52" s="537"/>
      <c r="AJ52" s="538"/>
      <c r="AK52" s="179"/>
      <c r="AL52" s="536"/>
      <c r="AM52" s="537"/>
      <c r="AN52" s="537"/>
      <c r="AO52" s="537"/>
      <c r="AP52" s="537"/>
      <c r="AQ52" s="538"/>
      <c r="AR52" s="583"/>
      <c r="AS52" s="584"/>
      <c r="AT52" s="584"/>
      <c r="AU52" s="584"/>
      <c r="AV52" s="584"/>
      <c r="AW52" s="584"/>
      <c r="AX52" s="584"/>
      <c r="AY52" s="584"/>
      <c r="AZ52" s="584"/>
      <c r="BA52" s="585"/>
      <c r="BB52" s="551"/>
      <c r="BC52" s="552"/>
      <c r="BD52" s="552"/>
      <c r="BE52" s="552"/>
      <c r="BF52" s="553"/>
    </row>
    <row r="53" spans="1:58" ht="33.6" customHeight="1" x14ac:dyDescent="0.3">
      <c r="B53" s="542" t="s">
        <v>225</v>
      </c>
      <c r="C53" s="542"/>
      <c r="D53" s="542"/>
      <c r="E53" s="543"/>
      <c r="F53" s="543"/>
      <c r="G53" s="543"/>
      <c r="H53" s="543"/>
      <c r="I53" s="543"/>
      <c r="J53" s="543"/>
      <c r="K53" s="543"/>
      <c r="L53" s="543"/>
      <c r="M53" s="543"/>
      <c r="N53" s="543"/>
      <c r="O53" s="543"/>
      <c r="P53" s="543"/>
      <c r="Q53" s="543"/>
      <c r="R53" s="543"/>
      <c r="S53" s="543"/>
      <c r="T53" s="543"/>
      <c r="U53" s="543"/>
      <c r="V53" s="543"/>
      <c r="W53" s="543"/>
      <c r="X53" s="543"/>
      <c r="Y53" s="544"/>
      <c r="Z53" s="545"/>
      <c r="AA53" s="546"/>
      <c r="AB53" s="547"/>
      <c r="AC53" s="548"/>
      <c r="AD53" s="548"/>
      <c r="AE53" s="549"/>
      <c r="AF53" s="536"/>
      <c r="AG53" s="537"/>
      <c r="AH53" s="537"/>
      <c r="AI53" s="537"/>
      <c r="AJ53" s="538"/>
      <c r="AK53" s="179"/>
      <c r="AL53" s="536"/>
      <c r="AM53" s="537"/>
      <c r="AN53" s="537"/>
      <c r="AO53" s="537"/>
      <c r="AP53" s="537"/>
      <c r="AQ53" s="538"/>
      <c r="AR53" s="583"/>
      <c r="AS53" s="584"/>
      <c r="AT53" s="584"/>
      <c r="AU53" s="584"/>
      <c r="AV53" s="584"/>
      <c r="AW53" s="584"/>
      <c r="AX53" s="584"/>
      <c r="AY53" s="584"/>
      <c r="AZ53" s="584"/>
      <c r="BA53" s="585"/>
      <c r="BB53" s="551"/>
      <c r="BC53" s="552"/>
      <c r="BD53" s="552"/>
      <c r="BE53" s="552"/>
      <c r="BF53" s="553"/>
    </row>
    <row r="54" spans="1:58" ht="33.6" customHeight="1" x14ac:dyDescent="0.3">
      <c r="B54" s="542" t="s">
        <v>226</v>
      </c>
      <c r="C54" s="542"/>
      <c r="D54" s="542"/>
      <c r="E54" s="543"/>
      <c r="F54" s="543"/>
      <c r="G54" s="543"/>
      <c r="H54" s="543"/>
      <c r="I54" s="543"/>
      <c r="J54" s="543"/>
      <c r="K54" s="543"/>
      <c r="L54" s="543"/>
      <c r="M54" s="543"/>
      <c r="N54" s="543"/>
      <c r="O54" s="543"/>
      <c r="P54" s="543"/>
      <c r="Q54" s="543"/>
      <c r="R54" s="543"/>
      <c r="S54" s="543"/>
      <c r="T54" s="543"/>
      <c r="U54" s="543"/>
      <c r="V54" s="543"/>
      <c r="W54" s="543"/>
      <c r="X54" s="543"/>
      <c r="Y54" s="544"/>
      <c r="Z54" s="545"/>
      <c r="AA54" s="546"/>
      <c r="AB54" s="547"/>
      <c r="AC54" s="548"/>
      <c r="AD54" s="548"/>
      <c r="AE54" s="549"/>
      <c r="AF54" s="536"/>
      <c r="AG54" s="537"/>
      <c r="AH54" s="537"/>
      <c r="AI54" s="537"/>
      <c r="AJ54" s="538"/>
      <c r="AK54" s="179"/>
      <c r="AL54" s="536"/>
      <c r="AM54" s="537"/>
      <c r="AN54" s="537"/>
      <c r="AO54" s="537"/>
      <c r="AP54" s="537"/>
      <c r="AQ54" s="538"/>
      <c r="AR54" s="583"/>
      <c r="AS54" s="584"/>
      <c r="AT54" s="584"/>
      <c r="AU54" s="584"/>
      <c r="AV54" s="584"/>
      <c r="AW54" s="584"/>
      <c r="AX54" s="584"/>
      <c r="AY54" s="584"/>
      <c r="AZ54" s="584"/>
      <c r="BA54" s="585"/>
      <c r="BB54" s="551"/>
      <c r="BC54" s="552"/>
      <c r="BD54" s="552"/>
      <c r="BE54" s="552"/>
      <c r="BF54" s="553"/>
    </row>
    <row r="55" spans="1:58" ht="40.200000000000003" customHeight="1" x14ac:dyDescent="0.4">
      <c r="B55" s="559" t="s">
        <v>4</v>
      </c>
      <c r="C55" s="560"/>
      <c r="D55" s="560"/>
      <c r="E55" s="560"/>
      <c r="F55" s="560"/>
      <c r="G55" s="560"/>
      <c r="H55" s="560"/>
      <c r="I55" s="560"/>
      <c r="J55" s="560"/>
      <c r="K55" s="560"/>
      <c r="L55" s="560"/>
      <c r="M55" s="560"/>
      <c r="N55" s="560"/>
      <c r="O55" s="560"/>
      <c r="P55" s="561"/>
      <c r="Q55" s="561"/>
      <c r="R55" s="561"/>
      <c r="S55" s="561"/>
      <c r="T55" s="561"/>
      <c r="U55" s="561"/>
      <c r="V55" s="561"/>
      <c r="W55" s="561"/>
      <c r="X55" s="562"/>
      <c r="Y55" s="563">
        <f>SUM(Y45:AA54)</f>
        <v>0</v>
      </c>
      <c r="Z55" s="564"/>
      <c r="AA55" s="565"/>
      <c r="AB55" s="556"/>
      <c r="AC55" s="567"/>
      <c r="AD55" s="567"/>
      <c r="AE55" s="568"/>
      <c r="AF55" s="556"/>
      <c r="AG55" s="557"/>
      <c r="AH55" s="557"/>
      <c r="AI55" s="557"/>
      <c r="AJ55" s="558"/>
      <c r="AK55" s="41"/>
      <c r="AL55" s="556"/>
      <c r="AM55" s="590"/>
      <c r="AN55" s="590"/>
      <c r="AO55" s="590"/>
      <c r="AP55" s="590"/>
      <c r="AQ55" s="591"/>
      <c r="AR55" s="587"/>
      <c r="AS55" s="588"/>
      <c r="AT55" s="588"/>
      <c r="AU55" s="588"/>
      <c r="AV55" s="588"/>
      <c r="AW55" s="588"/>
      <c r="AX55" s="588"/>
      <c r="AY55" s="588"/>
      <c r="AZ55" s="588"/>
      <c r="BA55" s="589"/>
      <c r="BB55" s="586"/>
      <c r="BC55" s="561"/>
      <c r="BD55" s="561"/>
      <c r="BE55" s="561"/>
      <c r="BF55" s="562"/>
    </row>
    <row r="56" spans="1:58" s="236" customFormat="1" ht="33.6" customHeight="1" x14ac:dyDescent="0.25">
      <c r="A56" s="272" t="s">
        <v>253</v>
      </c>
      <c r="B56" s="509" t="s">
        <v>281</v>
      </c>
      <c r="C56" s="509"/>
      <c r="D56" s="509"/>
      <c r="E56" s="509"/>
      <c r="F56" s="509"/>
      <c r="G56" s="509"/>
      <c r="H56" s="509"/>
      <c r="I56" s="509"/>
      <c r="J56" s="509"/>
      <c r="K56" s="509"/>
      <c r="L56" s="509"/>
      <c r="M56" s="509"/>
      <c r="N56" s="509"/>
      <c r="O56" s="509"/>
      <c r="P56" s="509"/>
      <c r="Q56" s="509"/>
      <c r="R56" s="509"/>
      <c r="S56" s="509"/>
      <c r="T56" s="509"/>
      <c r="U56" s="509"/>
      <c r="V56" s="509"/>
      <c r="W56" s="509"/>
      <c r="X56" s="509"/>
      <c r="Y56" s="509"/>
      <c r="Z56" s="509"/>
      <c r="AA56" s="509"/>
      <c r="AB56" s="509"/>
      <c r="AC56" s="509"/>
      <c r="AD56" s="509"/>
      <c r="AE56" s="509"/>
      <c r="AF56" s="509"/>
      <c r="AG56" s="509"/>
      <c r="AH56" s="509"/>
      <c r="AI56" s="509"/>
      <c r="AJ56" s="509"/>
      <c r="AK56" s="509"/>
      <c r="AL56" s="509"/>
      <c r="AM56" s="509"/>
      <c r="AN56" s="509"/>
      <c r="AO56" s="509"/>
      <c r="AP56" s="509"/>
      <c r="AQ56" s="509"/>
      <c r="AR56" s="509"/>
      <c r="AS56" s="509"/>
      <c r="AT56" s="509"/>
      <c r="AU56" s="509"/>
      <c r="AV56" s="509"/>
      <c r="AW56" s="509"/>
      <c r="AX56" s="509"/>
      <c r="AY56" s="509"/>
      <c r="AZ56" s="509"/>
      <c r="BA56" s="509"/>
      <c r="BB56" s="509"/>
      <c r="BC56" s="509"/>
      <c r="BD56" s="509"/>
      <c r="BE56" s="509"/>
      <c r="BF56" s="509"/>
    </row>
    <row r="57" spans="1:58" s="236" customFormat="1" ht="33.6" customHeight="1" x14ac:dyDescent="0.25">
      <c r="A57" s="272" t="s">
        <v>254</v>
      </c>
      <c r="B57" s="509" t="s">
        <v>270</v>
      </c>
      <c r="C57" s="509"/>
      <c r="D57" s="509"/>
      <c r="E57" s="509"/>
      <c r="F57" s="509"/>
      <c r="G57" s="509"/>
      <c r="H57" s="509"/>
      <c r="I57" s="509"/>
      <c r="J57" s="509"/>
      <c r="K57" s="509"/>
      <c r="L57" s="509"/>
      <c r="M57" s="509"/>
      <c r="N57" s="509"/>
      <c r="O57" s="509"/>
      <c r="P57" s="509"/>
      <c r="Q57" s="509"/>
      <c r="R57" s="509"/>
      <c r="S57" s="509"/>
      <c r="T57" s="509"/>
      <c r="U57" s="509"/>
      <c r="V57" s="509"/>
      <c r="W57" s="509"/>
      <c r="X57" s="509"/>
      <c r="Y57" s="509"/>
      <c r="Z57" s="509"/>
      <c r="AA57" s="509"/>
      <c r="AB57" s="509"/>
      <c r="AC57" s="509"/>
      <c r="AD57" s="509"/>
      <c r="AE57" s="509"/>
      <c r="AF57" s="509"/>
      <c r="AG57" s="509"/>
      <c r="AH57" s="509"/>
      <c r="AI57" s="509"/>
      <c r="AJ57" s="509"/>
      <c r="AK57" s="509"/>
      <c r="AL57" s="509"/>
      <c r="AM57" s="509"/>
      <c r="AN57" s="509"/>
      <c r="AO57" s="509"/>
      <c r="AP57" s="509"/>
      <c r="AQ57" s="509"/>
      <c r="AS57" s="580" t="s">
        <v>8</v>
      </c>
      <c r="AT57" s="581"/>
      <c r="AU57" s="581"/>
      <c r="AV57" s="581"/>
      <c r="AW57" s="581"/>
      <c r="AX57" s="581"/>
      <c r="AY57" s="582"/>
      <c r="AZ57" s="580" t="s">
        <v>9</v>
      </c>
      <c r="BA57" s="581"/>
      <c r="BB57" s="581"/>
      <c r="BC57" s="581"/>
      <c r="BD57" s="581"/>
      <c r="BE57" s="581"/>
      <c r="BF57" s="582"/>
    </row>
    <row r="59" spans="1:58" s="50" customFormat="1" ht="20.25" customHeight="1" x14ac:dyDescent="0.4">
      <c r="A59" s="2" t="s">
        <v>253</v>
      </c>
      <c r="B59" s="10" t="s">
        <v>215</v>
      </c>
      <c r="C59" s="11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4"/>
      <c r="AY59" s="54"/>
      <c r="AZ59" s="54"/>
      <c r="BA59" s="54"/>
      <c r="BB59" s="51"/>
      <c r="BC59" s="51"/>
      <c r="BD59" s="51"/>
    </row>
    <row r="60" spans="1:58" s="50" customFormat="1" ht="7.95" customHeight="1" x14ac:dyDescent="0.3">
      <c r="A60" s="2"/>
      <c r="B60" s="52"/>
      <c r="C60" s="11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4"/>
      <c r="AY60" s="54"/>
      <c r="AZ60" s="54"/>
      <c r="BA60" s="54"/>
      <c r="BB60" s="51"/>
      <c r="BC60" s="51"/>
      <c r="BD60" s="51"/>
    </row>
    <row r="61" spans="1:58" s="50" customFormat="1" ht="20.25" customHeight="1" x14ac:dyDescent="0.3">
      <c r="A61" s="2" t="s">
        <v>254</v>
      </c>
      <c r="B61" s="6"/>
      <c r="C61" s="1"/>
      <c r="D61" s="9" t="s">
        <v>998</v>
      </c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4"/>
      <c r="AY61" s="54"/>
      <c r="AZ61" s="54"/>
      <c r="BA61" s="54"/>
      <c r="BB61" s="51"/>
      <c r="BC61" s="51"/>
      <c r="BD61" s="51"/>
    </row>
    <row r="62" spans="1:58" s="50" customFormat="1" ht="7.95" customHeight="1" x14ac:dyDescent="0.3">
      <c r="A62" s="2"/>
      <c r="B62" s="52"/>
      <c r="C62" s="11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4"/>
      <c r="AY62" s="54"/>
      <c r="AZ62" s="54"/>
      <c r="BA62" s="54"/>
      <c r="BB62" s="51"/>
      <c r="BC62" s="51"/>
      <c r="BD62" s="51"/>
    </row>
    <row r="63" spans="1:58" s="50" customFormat="1" ht="20.25" customHeight="1" x14ac:dyDescent="0.3">
      <c r="A63" s="2" t="s">
        <v>255</v>
      </c>
      <c r="B63" s="6"/>
      <c r="C63" s="11"/>
      <c r="D63" s="9" t="s">
        <v>216</v>
      </c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4"/>
      <c r="AY63" s="54"/>
      <c r="AZ63" s="54"/>
      <c r="BA63" s="54"/>
      <c r="BB63" s="51"/>
      <c r="BC63" s="51"/>
      <c r="BD63" s="51"/>
    </row>
    <row r="64" spans="1:58" s="50" customFormat="1" ht="7.95" customHeight="1" x14ac:dyDescent="0.3">
      <c r="A64" s="2"/>
      <c r="B64" s="52"/>
      <c r="C64" s="11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4"/>
      <c r="AY64" s="54"/>
      <c r="AZ64" s="54"/>
      <c r="BA64" s="54"/>
      <c r="BB64" s="51"/>
      <c r="BC64" s="51"/>
      <c r="BD64" s="51"/>
    </row>
    <row r="65" spans="1:65" s="50" customFormat="1" ht="20.25" customHeight="1" x14ac:dyDescent="0.3">
      <c r="A65" s="2" t="s">
        <v>256</v>
      </c>
      <c r="B65" s="6"/>
      <c r="C65" s="11"/>
      <c r="D65" s="9" t="s">
        <v>227</v>
      </c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61"/>
      <c r="AI65" s="61"/>
      <c r="AJ65" s="61"/>
      <c r="AK65" s="61"/>
      <c r="AL65" s="595"/>
      <c r="AM65" s="595"/>
      <c r="AN65" s="595"/>
      <c r="AO65" s="595"/>
      <c r="AP65" s="595"/>
      <c r="AQ65" s="595"/>
      <c r="AR65" s="595"/>
      <c r="AS65" s="595"/>
      <c r="AT65" s="595"/>
      <c r="AU65" s="595"/>
      <c r="AV65" s="595"/>
      <c r="AW65" s="595"/>
      <c r="AX65" s="595"/>
      <c r="AY65" s="208"/>
      <c r="AZ65" s="208"/>
      <c r="BA65" s="208"/>
      <c r="BB65" s="208"/>
      <c r="BC65" s="208"/>
      <c r="BD65" s="208"/>
      <c r="BE65" s="208"/>
      <c r="BF65" s="208"/>
      <c r="BG65" s="274"/>
      <c r="BH65" s="274"/>
      <c r="BI65" s="275"/>
      <c r="BJ65" s="275"/>
      <c r="BK65" s="275"/>
      <c r="BL65" s="275"/>
      <c r="BM65" s="275"/>
    </row>
    <row r="66" spans="1:65" s="50" customFormat="1" ht="20.25" customHeight="1" x14ac:dyDescent="0.3">
      <c r="A66" s="2"/>
      <c r="B66" s="52"/>
      <c r="C66" s="11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4"/>
      <c r="AY66" s="54"/>
      <c r="AZ66" s="54"/>
      <c r="BA66" s="54"/>
      <c r="BB66" s="51"/>
      <c r="BC66" s="51"/>
      <c r="BD66" s="51"/>
    </row>
    <row r="67" spans="1:65" s="50" customFormat="1" ht="91.95" customHeight="1" x14ac:dyDescent="0.3">
      <c r="A67" s="2" t="s">
        <v>264</v>
      </c>
      <c r="B67" s="481" t="s">
        <v>210</v>
      </c>
      <c r="C67" s="481"/>
      <c r="D67" s="481"/>
      <c r="E67" s="481"/>
      <c r="F67" s="481"/>
      <c r="G67" s="481"/>
      <c r="H67" s="481"/>
      <c r="I67" s="481"/>
      <c r="J67" s="482" t="s">
        <v>214</v>
      </c>
      <c r="K67" s="482"/>
      <c r="L67" s="482"/>
      <c r="M67" s="482"/>
      <c r="N67" s="482"/>
      <c r="O67" s="482"/>
      <c r="P67" s="482"/>
      <c r="Q67" s="482"/>
      <c r="R67" s="482"/>
      <c r="S67" s="482"/>
      <c r="T67" s="482"/>
      <c r="U67" s="482"/>
      <c r="V67" s="482"/>
      <c r="W67" s="482"/>
      <c r="X67" s="482"/>
      <c r="Y67" s="482"/>
      <c r="Z67" s="482"/>
      <c r="AA67" s="482"/>
      <c r="AB67" s="482"/>
      <c r="AC67" s="482"/>
      <c r="AD67" s="482"/>
      <c r="AE67" s="482"/>
      <c r="AF67" s="482"/>
      <c r="AG67" s="482"/>
      <c r="AH67" s="482"/>
      <c r="AI67" s="482"/>
      <c r="AJ67" s="482"/>
      <c r="AK67" s="482"/>
      <c r="AL67" s="482"/>
      <c r="AM67" s="482"/>
      <c r="AN67" s="482"/>
      <c r="AO67" s="482"/>
      <c r="AP67" s="482"/>
      <c r="AQ67" s="482"/>
      <c r="AR67" s="482"/>
      <c r="AS67" s="482"/>
      <c r="AT67" s="482"/>
      <c r="AU67" s="482"/>
      <c r="AV67" s="482"/>
      <c r="AW67" s="482"/>
      <c r="AX67" s="482"/>
      <c r="AY67" s="482"/>
      <c r="AZ67" s="482"/>
      <c r="BA67" s="482"/>
      <c r="BB67" s="482"/>
      <c r="BC67" s="482"/>
      <c r="BD67" s="482"/>
      <c r="BE67" s="482"/>
      <c r="BF67" s="482"/>
      <c r="BG67" s="276"/>
      <c r="BH67" s="277"/>
      <c r="BI67" s="277"/>
      <c r="BJ67" s="277"/>
      <c r="BK67" s="277"/>
      <c r="BL67" s="277"/>
      <c r="BM67" s="277"/>
    </row>
    <row r="68" spans="1:65" s="50" customFormat="1" ht="20.25" customHeight="1" x14ac:dyDescent="0.3">
      <c r="A68" s="2"/>
      <c r="B68" s="52"/>
      <c r="C68" s="11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4"/>
      <c r="AY68" s="54"/>
      <c r="AZ68" s="54"/>
      <c r="BA68" s="54"/>
      <c r="BB68" s="51"/>
      <c r="BC68" s="51"/>
      <c r="BD68" s="51"/>
    </row>
    <row r="69" spans="1:65" s="1" customFormat="1" ht="20.25" customHeight="1" x14ac:dyDescent="0.3">
      <c r="A69" s="2" t="s">
        <v>265</v>
      </c>
      <c r="B69" s="52"/>
      <c r="C69" s="11"/>
      <c r="D69" s="9" t="s">
        <v>213</v>
      </c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246"/>
      <c r="U69" s="246"/>
      <c r="V69" s="246"/>
      <c r="W69" s="246"/>
      <c r="X69" s="246"/>
      <c r="Y69" s="246"/>
      <c r="Z69" s="246"/>
      <c r="AA69" s="246"/>
      <c r="AB69" s="246"/>
      <c r="AC69" s="246"/>
      <c r="AD69" s="246"/>
      <c r="AE69" s="246"/>
      <c r="AF69" s="246"/>
      <c r="AG69" s="246"/>
      <c r="AH69" s="246"/>
      <c r="AI69" s="246"/>
      <c r="AJ69" s="246"/>
      <c r="AK69" s="246"/>
      <c r="AL69" s="246"/>
      <c r="AM69" s="246"/>
      <c r="AN69" s="246"/>
      <c r="AO69" s="246"/>
      <c r="AP69" s="246"/>
      <c r="AQ69" s="246"/>
      <c r="AR69" s="246"/>
      <c r="AS69" s="246"/>
      <c r="AT69" s="246"/>
      <c r="AU69" s="246"/>
      <c r="AV69" s="246"/>
      <c r="AW69" s="246"/>
      <c r="AX69" s="110"/>
      <c r="AY69" s="110"/>
      <c r="AZ69" s="110"/>
      <c r="BA69" s="110"/>
      <c r="BB69" s="246"/>
      <c r="BC69" s="246"/>
      <c r="BD69" s="246"/>
    </row>
    <row r="70" spans="1:65" s="50" customFormat="1" ht="20.25" customHeight="1" x14ac:dyDescent="0.3">
      <c r="A70" s="48"/>
      <c r="B70" s="52"/>
      <c r="C70" s="11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4"/>
      <c r="AY70" s="54"/>
      <c r="AZ70" s="54"/>
      <c r="BA70" s="54"/>
      <c r="BB70" s="51"/>
      <c r="BC70" s="51"/>
      <c r="BD70" s="51"/>
      <c r="BH70" s="207"/>
      <c r="BI70" s="207"/>
      <c r="BJ70" s="207"/>
      <c r="BK70" s="207"/>
      <c r="BL70" s="207"/>
      <c r="BM70" s="207"/>
    </row>
    <row r="71" spans="1:65" s="50" customFormat="1" ht="24.6" x14ac:dyDescent="0.3">
      <c r="A71" s="48"/>
      <c r="B71" s="599" t="s">
        <v>211</v>
      </c>
      <c r="C71" s="599"/>
      <c r="D71" s="599"/>
      <c r="E71" s="599"/>
      <c r="F71" s="599"/>
      <c r="G71" s="599"/>
      <c r="H71" s="599"/>
      <c r="I71" s="599"/>
      <c r="J71" s="599"/>
      <c r="K71" s="599"/>
      <c r="L71" s="599"/>
      <c r="M71" s="599"/>
      <c r="N71" s="599"/>
      <c r="O71" s="599"/>
      <c r="P71" s="599"/>
      <c r="Q71" s="599"/>
      <c r="R71" s="599"/>
      <c r="S71" s="599"/>
      <c r="T71" s="599"/>
      <c r="U71" s="599"/>
      <c r="V71" s="599"/>
      <c r="W71" s="599"/>
      <c r="X71" s="599"/>
      <c r="Y71" s="599" t="s">
        <v>212</v>
      </c>
      <c r="Z71" s="599"/>
      <c r="AA71" s="599"/>
      <c r="AB71" s="599"/>
      <c r="AC71" s="599"/>
      <c r="AD71" s="599"/>
      <c r="AE71" s="599"/>
      <c r="AF71" s="599"/>
      <c r="AG71" s="599"/>
      <c r="AH71" s="599"/>
      <c r="AI71" s="599"/>
      <c r="AJ71" s="599"/>
      <c r="AK71" s="599"/>
      <c r="AL71" s="599"/>
      <c r="AM71" s="599"/>
      <c r="AN71" s="599"/>
      <c r="AO71" s="599"/>
      <c r="AP71" s="599"/>
      <c r="AQ71" s="598" t="s">
        <v>447</v>
      </c>
      <c r="AR71" s="598"/>
      <c r="AS71" s="598"/>
      <c r="AT71" s="598"/>
      <c r="AU71" s="598"/>
      <c r="AV71" s="598"/>
      <c r="AW71" s="598"/>
      <c r="AX71" s="598"/>
      <c r="AY71" s="598"/>
      <c r="AZ71" s="598"/>
      <c r="BA71" s="598"/>
      <c r="BB71" s="598"/>
      <c r="BC71" s="598"/>
      <c r="BD71" s="598"/>
      <c r="BE71" s="598"/>
      <c r="BF71" s="598"/>
      <c r="BG71" s="240"/>
      <c r="BH71" s="278"/>
      <c r="BI71" s="278"/>
      <c r="BJ71" s="278"/>
      <c r="BK71" s="278"/>
      <c r="BL71" s="278"/>
      <c r="BM71" s="278"/>
    </row>
    <row r="72" spans="1:65" s="50" customFormat="1" ht="35.4" customHeight="1" x14ac:dyDescent="0.3">
      <c r="A72" s="48"/>
      <c r="B72" s="479"/>
      <c r="C72" s="479"/>
      <c r="D72" s="479"/>
      <c r="E72" s="479"/>
      <c r="F72" s="479"/>
      <c r="G72" s="479"/>
      <c r="H72" s="479"/>
      <c r="I72" s="479"/>
      <c r="J72" s="479"/>
      <c r="K72" s="479"/>
      <c r="L72" s="479"/>
      <c r="M72" s="479"/>
      <c r="N72" s="479"/>
      <c r="O72" s="479"/>
      <c r="P72" s="479"/>
      <c r="Q72" s="479"/>
      <c r="R72" s="479"/>
      <c r="S72" s="479"/>
      <c r="T72" s="479"/>
      <c r="U72" s="479"/>
      <c r="V72" s="479"/>
      <c r="W72" s="479"/>
      <c r="X72" s="479"/>
      <c r="Y72" s="479"/>
      <c r="Z72" s="479"/>
      <c r="AA72" s="479"/>
      <c r="AB72" s="479"/>
      <c r="AC72" s="479"/>
      <c r="AD72" s="479"/>
      <c r="AE72" s="479"/>
      <c r="AF72" s="479"/>
      <c r="AG72" s="479"/>
      <c r="AH72" s="479"/>
      <c r="AI72" s="479"/>
      <c r="AJ72" s="479"/>
      <c r="AK72" s="479"/>
      <c r="AL72" s="479"/>
      <c r="AM72" s="479"/>
      <c r="AN72" s="479"/>
      <c r="AO72" s="479"/>
      <c r="AP72" s="479"/>
      <c r="AQ72" s="478"/>
      <c r="AR72" s="478"/>
      <c r="AS72" s="478"/>
      <c r="AT72" s="478"/>
      <c r="AU72" s="478"/>
      <c r="AV72" s="478"/>
      <c r="AW72" s="478"/>
      <c r="AX72" s="478"/>
      <c r="AY72" s="478"/>
      <c r="AZ72" s="478"/>
      <c r="BA72" s="478"/>
      <c r="BB72" s="478"/>
      <c r="BC72" s="478"/>
      <c r="BD72" s="478"/>
      <c r="BE72" s="478"/>
      <c r="BF72" s="478"/>
      <c r="BG72" s="207"/>
      <c r="BH72" s="278"/>
      <c r="BI72" s="278"/>
      <c r="BJ72" s="278"/>
      <c r="BK72" s="278"/>
      <c r="BL72" s="278"/>
      <c r="BM72" s="278"/>
    </row>
    <row r="73" spans="1:65" s="50" customFormat="1" ht="35.4" customHeight="1" x14ac:dyDescent="0.3">
      <c r="A73" s="48"/>
      <c r="B73" s="479"/>
      <c r="C73" s="479"/>
      <c r="D73" s="479"/>
      <c r="E73" s="479"/>
      <c r="F73" s="479"/>
      <c r="G73" s="479"/>
      <c r="H73" s="479"/>
      <c r="I73" s="479"/>
      <c r="J73" s="479"/>
      <c r="K73" s="479"/>
      <c r="L73" s="479"/>
      <c r="M73" s="479"/>
      <c r="N73" s="479"/>
      <c r="O73" s="479"/>
      <c r="P73" s="479"/>
      <c r="Q73" s="479"/>
      <c r="R73" s="479"/>
      <c r="S73" s="479"/>
      <c r="T73" s="479"/>
      <c r="U73" s="479"/>
      <c r="V73" s="479"/>
      <c r="W73" s="479"/>
      <c r="X73" s="479"/>
      <c r="Y73" s="479"/>
      <c r="Z73" s="479"/>
      <c r="AA73" s="479"/>
      <c r="AB73" s="479"/>
      <c r="AC73" s="479"/>
      <c r="AD73" s="479"/>
      <c r="AE73" s="479"/>
      <c r="AF73" s="479"/>
      <c r="AG73" s="479"/>
      <c r="AH73" s="479"/>
      <c r="AI73" s="479"/>
      <c r="AJ73" s="479"/>
      <c r="AK73" s="479"/>
      <c r="AL73" s="479"/>
      <c r="AM73" s="479"/>
      <c r="AN73" s="479"/>
      <c r="AO73" s="479"/>
      <c r="AP73" s="479"/>
      <c r="AQ73" s="478"/>
      <c r="AR73" s="478"/>
      <c r="AS73" s="478"/>
      <c r="AT73" s="478"/>
      <c r="AU73" s="478"/>
      <c r="AV73" s="478"/>
      <c r="AW73" s="478"/>
      <c r="AX73" s="478"/>
      <c r="AY73" s="478"/>
      <c r="AZ73" s="478"/>
      <c r="BA73" s="478"/>
      <c r="BB73" s="478"/>
      <c r="BC73" s="478"/>
      <c r="BD73" s="478"/>
      <c r="BE73" s="478"/>
      <c r="BF73" s="478"/>
      <c r="BG73" s="207"/>
      <c r="BH73" s="278"/>
      <c r="BI73" s="278"/>
      <c r="BJ73" s="278"/>
      <c r="BK73" s="278"/>
      <c r="BL73" s="278"/>
      <c r="BM73" s="278"/>
    </row>
    <row r="74" spans="1:65" s="50" customFormat="1" ht="35.4" customHeight="1" x14ac:dyDescent="0.3">
      <c r="A74" s="48"/>
      <c r="B74" s="479"/>
      <c r="C74" s="479"/>
      <c r="D74" s="479"/>
      <c r="E74" s="479"/>
      <c r="F74" s="479"/>
      <c r="G74" s="479"/>
      <c r="H74" s="479"/>
      <c r="I74" s="479"/>
      <c r="J74" s="479"/>
      <c r="K74" s="479"/>
      <c r="L74" s="479"/>
      <c r="M74" s="479"/>
      <c r="N74" s="479"/>
      <c r="O74" s="479"/>
      <c r="P74" s="479"/>
      <c r="Q74" s="479"/>
      <c r="R74" s="479"/>
      <c r="S74" s="479"/>
      <c r="T74" s="479"/>
      <c r="U74" s="479"/>
      <c r="V74" s="479"/>
      <c r="W74" s="479"/>
      <c r="X74" s="479"/>
      <c r="Y74" s="479"/>
      <c r="Z74" s="479"/>
      <c r="AA74" s="479"/>
      <c r="AB74" s="479"/>
      <c r="AC74" s="479"/>
      <c r="AD74" s="479"/>
      <c r="AE74" s="479"/>
      <c r="AF74" s="479"/>
      <c r="AG74" s="479"/>
      <c r="AH74" s="479"/>
      <c r="AI74" s="479"/>
      <c r="AJ74" s="479"/>
      <c r="AK74" s="479"/>
      <c r="AL74" s="479"/>
      <c r="AM74" s="479"/>
      <c r="AN74" s="479"/>
      <c r="AO74" s="479"/>
      <c r="AP74" s="479"/>
      <c r="AQ74" s="478"/>
      <c r="AR74" s="478"/>
      <c r="AS74" s="478"/>
      <c r="AT74" s="478"/>
      <c r="AU74" s="478"/>
      <c r="AV74" s="478"/>
      <c r="AW74" s="478"/>
      <c r="AX74" s="478"/>
      <c r="AY74" s="478"/>
      <c r="AZ74" s="478"/>
      <c r="BA74" s="478"/>
      <c r="BB74" s="478"/>
      <c r="BC74" s="478"/>
      <c r="BD74" s="478"/>
      <c r="BE74" s="478"/>
      <c r="BF74" s="478"/>
      <c r="BG74" s="207"/>
      <c r="BH74" s="278"/>
      <c r="BI74" s="278"/>
      <c r="BJ74" s="278"/>
      <c r="BK74" s="278"/>
      <c r="BL74" s="278"/>
      <c r="BM74" s="278"/>
    </row>
    <row r="75" spans="1:65" s="59" customFormat="1" ht="35.4" customHeight="1" x14ac:dyDescent="0.3">
      <c r="A75" s="55"/>
      <c r="B75" s="479"/>
      <c r="C75" s="479"/>
      <c r="D75" s="479"/>
      <c r="E75" s="479"/>
      <c r="F75" s="479"/>
      <c r="G75" s="479"/>
      <c r="H75" s="479"/>
      <c r="I75" s="479"/>
      <c r="J75" s="479"/>
      <c r="K75" s="479"/>
      <c r="L75" s="479"/>
      <c r="M75" s="479"/>
      <c r="N75" s="479"/>
      <c r="O75" s="479"/>
      <c r="P75" s="479"/>
      <c r="Q75" s="479"/>
      <c r="R75" s="479"/>
      <c r="S75" s="479"/>
      <c r="T75" s="479"/>
      <c r="U75" s="479"/>
      <c r="V75" s="479"/>
      <c r="W75" s="479"/>
      <c r="X75" s="479"/>
      <c r="Y75" s="479"/>
      <c r="Z75" s="479"/>
      <c r="AA75" s="479"/>
      <c r="AB75" s="479"/>
      <c r="AC75" s="479"/>
      <c r="AD75" s="479"/>
      <c r="AE75" s="479"/>
      <c r="AF75" s="479"/>
      <c r="AG75" s="479"/>
      <c r="AH75" s="479"/>
      <c r="AI75" s="479"/>
      <c r="AJ75" s="479"/>
      <c r="AK75" s="479"/>
      <c r="AL75" s="479"/>
      <c r="AM75" s="479"/>
      <c r="AN75" s="479"/>
      <c r="AO75" s="479"/>
      <c r="AP75" s="479"/>
      <c r="AQ75" s="478"/>
      <c r="AR75" s="478"/>
      <c r="AS75" s="478"/>
      <c r="AT75" s="478"/>
      <c r="AU75" s="478"/>
      <c r="AV75" s="478"/>
      <c r="AW75" s="478"/>
      <c r="AX75" s="478"/>
      <c r="AY75" s="478"/>
      <c r="AZ75" s="478"/>
      <c r="BA75" s="478"/>
      <c r="BB75" s="478"/>
      <c r="BC75" s="478"/>
      <c r="BD75" s="478"/>
      <c r="BE75" s="478"/>
      <c r="BF75" s="478"/>
      <c r="BG75" s="207"/>
      <c r="BH75" s="278"/>
      <c r="BI75" s="278"/>
      <c r="BJ75" s="278"/>
      <c r="BK75" s="278"/>
      <c r="BL75" s="278"/>
      <c r="BM75" s="278"/>
    </row>
    <row r="76" spans="1:65" s="59" customFormat="1" ht="35.4" customHeight="1" x14ac:dyDescent="0.3">
      <c r="A76" s="55"/>
      <c r="B76" s="479"/>
      <c r="C76" s="479"/>
      <c r="D76" s="479"/>
      <c r="E76" s="479"/>
      <c r="F76" s="479"/>
      <c r="G76" s="479"/>
      <c r="H76" s="479"/>
      <c r="I76" s="479"/>
      <c r="J76" s="479"/>
      <c r="K76" s="479"/>
      <c r="L76" s="479"/>
      <c r="M76" s="479"/>
      <c r="N76" s="479"/>
      <c r="O76" s="479"/>
      <c r="P76" s="479"/>
      <c r="Q76" s="479"/>
      <c r="R76" s="479"/>
      <c r="S76" s="479"/>
      <c r="T76" s="479"/>
      <c r="U76" s="479"/>
      <c r="V76" s="479"/>
      <c r="W76" s="479"/>
      <c r="X76" s="479"/>
      <c r="Y76" s="479"/>
      <c r="Z76" s="479"/>
      <c r="AA76" s="479"/>
      <c r="AB76" s="479"/>
      <c r="AC76" s="479"/>
      <c r="AD76" s="479"/>
      <c r="AE76" s="479"/>
      <c r="AF76" s="479"/>
      <c r="AG76" s="479"/>
      <c r="AH76" s="479"/>
      <c r="AI76" s="479"/>
      <c r="AJ76" s="479"/>
      <c r="AK76" s="479"/>
      <c r="AL76" s="479"/>
      <c r="AM76" s="479"/>
      <c r="AN76" s="479"/>
      <c r="AO76" s="479"/>
      <c r="AP76" s="479"/>
      <c r="AQ76" s="478"/>
      <c r="AR76" s="478"/>
      <c r="AS76" s="478"/>
      <c r="AT76" s="478"/>
      <c r="AU76" s="478"/>
      <c r="AV76" s="478"/>
      <c r="AW76" s="478"/>
      <c r="AX76" s="478"/>
      <c r="AY76" s="478"/>
      <c r="AZ76" s="478"/>
      <c r="BA76" s="478"/>
      <c r="BB76" s="478"/>
      <c r="BC76" s="478"/>
      <c r="BD76" s="478"/>
      <c r="BE76" s="478"/>
      <c r="BF76" s="478"/>
      <c r="BG76" s="207"/>
    </row>
    <row r="77" spans="1:65" s="59" customFormat="1" ht="20.25" customHeight="1" x14ac:dyDescent="0.3">
      <c r="A77" s="55"/>
      <c r="B77" s="56"/>
      <c r="C77" s="26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8"/>
      <c r="AY77" s="58"/>
      <c r="AZ77" s="58"/>
      <c r="BA77" s="58"/>
      <c r="BB77" s="57"/>
      <c r="BC77" s="57"/>
      <c r="BD77" s="57"/>
      <c r="BG77" s="50"/>
    </row>
    <row r="78" spans="1:65" s="35" customFormat="1" ht="27" customHeight="1" x14ac:dyDescent="0.25">
      <c r="A78" s="243" t="s">
        <v>266</v>
      </c>
      <c r="B78" s="241" t="s">
        <v>999</v>
      </c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4"/>
      <c r="U78" s="244"/>
      <c r="V78" s="244"/>
      <c r="W78" s="244"/>
      <c r="X78" s="244"/>
      <c r="Y78" s="244"/>
      <c r="Z78" s="244"/>
      <c r="AA78" s="244"/>
      <c r="AB78" s="244"/>
      <c r="AC78" s="244"/>
      <c r="AD78" s="244"/>
      <c r="AE78" s="244"/>
      <c r="AF78" s="244"/>
      <c r="AG78" s="244"/>
      <c r="AH78" s="244"/>
      <c r="AI78" s="244"/>
      <c r="AJ78" s="244"/>
      <c r="AK78" s="244"/>
      <c r="AL78" s="244"/>
      <c r="AM78" s="244"/>
      <c r="AN78" s="244"/>
      <c r="AO78" s="244"/>
      <c r="AP78" s="244"/>
      <c r="AQ78" s="244"/>
      <c r="AR78" s="244"/>
      <c r="AS78" s="244"/>
      <c r="AT78" s="244"/>
      <c r="AU78" s="244"/>
      <c r="AV78" s="244"/>
      <c r="AW78" s="244"/>
      <c r="AX78" s="245"/>
      <c r="AY78" s="245"/>
      <c r="AZ78" s="245"/>
      <c r="BA78" s="245"/>
      <c r="BB78" s="244"/>
      <c r="BC78" s="244"/>
      <c r="BD78" s="244"/>
      <c r="BG78" s="34"/>
    </row>
    <row r="101" spans="5:26" s="38" customFormat="1" ht="24.6" x14ac:dyDescent="0.4">
      <c r="E101" s="596" t="s">
        <v>162</v>
      </c>
      <c r="F101" s="597"/>
      <c r="G101" s="597"/>
      <c r="H101" s="597"/>
      <c r="I101" s="597"/>
      <c r="J101" s="597"/>
      <c r="K101" s="597"/>
      <c r="L101" s="597"/>
      <c r="M101" s="597"/>
      <c r="N101" s="597"/>
      <c r="O101" s="597"/>
      <c r="P101" s="597"/>
      <c r="Q101" s="597"/>
      <c r="R101" s="597"/>
      <c r="S101" s="597"/>
      <c r="T101" s="597"/>
      <c r="U101" s="597"/>
      <c r="V101" s="597"/>
      <c r="W101" s="597"/>
      <c r="X101" s="597"/>
      <c r="Y101" s="597"/>
      <c r="Z101" s="597"/>
    </row>
    <row r="102" spans="5:26" s="38" customFormat="1" ht="24.6" x14ac:dyDescent="0.4">
      <c r="E102" s="596" t="s">
        <v>285</v>
      </c>
      <c r="F102" s="597"/>
      <c r="G102" s="597"/>
      <c r="H102" s="597"/>
      <c r="I102" s="597"/>
      <c r="J102" s="597"/>
      <c r="K102" s="597"/>
      <c r="L102" s="597"/>
      <c r="M102" s="597"/>
      <c r="N102" s="597"/>
      <c r="O102" s="597"/>
      <c r="P102" s="597"/>
      <c r="Q102" s="597"/>
      <c r="R102" s="597"/>
      <c r="S102" s="597"/>
      <c r="T102" s="597"/>
      <c r="U102" s="597"/>
      <c r="V102" s="597"/>
      <c r="W102" s="597"/>
      <c r="X102" s="597"/>
      <c r="Y102" s="597"/>
      <c r="Z102" s="597"/>
    </row>
    <row r="103" spans="5:26" s="38" customFormat="1" ht="24.6" x14ac:dyDescent="0.4">
      <c r="E103" s="596" t="s">
        <v>279</v>
      </c>
      <c r="F103" s="597"/>
      <c r="G103" s="597"/>
      <c r="H103" s="597"/>
      <c r="I103" s="597"/>
      <c r="J103" s="597"/>
      <c r="K103" s="597"/>
      <c r="L103" s="597"/>
      <c r="M103" s="597"/>
      <c r="N103" s="597"/>
      <c r="O103" s="597"/>
      <c r="P103" s="597"/>
      <c r="Q103" s="597"/>
      <c r="R103" s="597"/>
      <c r="S103" s="597"/>
      <c r="T103" s="597"/>
      <c r="U103" s="597"/>
      <c r="V103" s="597"/>
      <c r="W103" s="597"/>
      <c r="X103" s="597"/>
      <c r="Y103" s="597"/>
      <c r="Z103" s="597"/>
    </row>
    <row r="104" spans="5:26" s="38" customFormat="1" ht="24.6" x14ac:dyDescent="0.4">
      <c r="E104" s="596" t="s">
        <v>288</v>
      </c>
      <c r="F104" s="597"/>
      <c r="G104" s="597"/>
      <c r="H104" s="597"/>
      <c r="I104" s="597"/>
      <c r="J104" s="597"/>
      <c r="K104" s="597"/>
      <c r="L104" s="597"/>
      <c r="M104" s="597"/>
      <c r="N104" s="597"/>
      <c r="O104" s="597"/>
      <c r="P104" s="597"/>
      <c r="Q104" s="597"/>
      <c r="R104" s="597"/>
      <c r="S104" s="597"/>
      <c r="T104" s="597"/>
      <c r="U104" s="597"/>
      <c r="V104" s="597"/>
      <c r="W104" s="597"/>
      <c r="X104" s="597"/>
      <c r="Y104" s="597"/>
      <c r="Z104" s="597"/>
    </row>
    <row r="105" spans="5:26" s="38" customFormat="1" ht="24.6" x14ac:dyDescent="0.4">
      <c r="E105" s="596" t="s">
        <v>287</v>
      </c>
      <c r="F105" s="597"/>
      <c r="G105" s="597"/>
      <c r="H105" s="597"/>
      <c r="I105" s="597"/>
      <c r="J105" s="597"/>
      <c r="K105" s="597"/>
      <c r="L105" s="597"/>
      <c r="M105" s="597"/>
      <c r="N105" s="597"/>
      <c r="O105" s="597"/>
      <c r="P105" s="597"/>
      <c r="Q105" s="597"/>
      <c r="R105" s="597"/>
      <c r="S105" s="597"/>
      <c r="T105" s="597"/>
      <c r="U105" s="597"/>
      <c r="V105" s="597"/>
      <c r="W105" s="597"/>
      <c r="X105" s="597"/>
      <c r="Y105" s="597"/>
      <c r="Z105" s="597"/>
    </row>
    <row r="106" spans="5:26" s="38" customFormat="1" ht="24.6" x14ac:dyDescent="0.4">
      <c r="E106" s="596" t="s">
        <v>289</v>
      </c>
      <c r="F106" s="597"/>
      <c r="G106" s="597"/>
      <c r="H106" s="597"/>
      <c r="I106" s="597"/>
      <c r="J106" s="597"/>
      <c r="K106" s="597"/>
      <c r="L106" s="597"/>
      <c r="M106" s="597"/>
      <c r="N106" s="597"/>
      <c r="O106" s="597"/>
      <c r="P106" s="597"/>
      <c r="Q106" s="597"/>
      <c r="R106" s="597"/>
      <c r="S106" s="597"/>
      <c r="T106" s="597"/>
      <c r="U106" s="597"/>
      <c r="V106" s="597"/>
      <c r="W106" s="597"/>
      <c r="X106" s="597"/>
      <c r="Y106" s="597"/>
      <c r="Z106" s="597"/>
    </row>
    <row r="107" spans="5:26" s="38" customFormat="1" ht="24.6" x14ac:dyDescent="0.4">
      <c r="E107" s="596" t="s">
        <v>290</v>
      </c>
      <c r="F107" s="597"/>
      <c r="G107" s="597"/>
      <c r="H107" s="597"/>
      <c r="I107" s="597"/>
      <c r="J107" s="597"/>
      <c r="K107" s="597"/>
      <c r="L107" s="597"/>
      <c r="M107" s="597"/>
      <c r="N107" s="597"/>
      <c r="O107" s="597"/>
      <c r="P107" s="597"/>
      <c r="Q107" s="597"/>
      <c r="R107" s="597"/>
      <c r="S107" s="597"/>
      <c r="T107" s="597"/>
      <c r="U107" s="597"/>
      <c r="V107" s="597"/>
      <c r="W107" s="597"/>
      <c r="X107" s="597"/>
      <c r="Y107" s="597"/>
      <c r="Z107" s="597"/>
    </row>
    <row r="108" spans="5:26" s="38" customFormat="1" ht="24.6" x14ac:dyDescent="0.4">
      <c r="E108" s="596" t="s">
        <v>250</v>
      </c>
      <c r="F108" s="597"/>
      <c r="G108" s="597"/>
      <c r="H108" s="597"/>
      <c r="I108" s="597"/>
      <c r="J108" s="597"/>
      <c r="K108" s="597"/>
      <c r="L108" s="597"/>
      <c r="M108" s="597"/>
      <c r="N108" s="597"/>
      <c r="O108" s="597"/>
      <c r="P108" s="597"/>
      <c r="Q108" s="597"/>
      <c r="R108" s="597"/>
      <c r="S108" s="597"/>
      <c r="T108" s="597"/>
      <c r="U108" s="597"/>
      <c r="V108" s="597"/>
      <c r="W108" s="597"/>
      <c r="X108" s="597"/>
      <c r="Y108" s="597"/>
      <c r="Z108" s="597"/>
    </row>
    <row r="109" spans="5:26" s="38" customFormat="1" ht="24.6" x14ac:dyDescent="0.4">
      <c r="E109" s="596"/>
      <c r="F109" s="597"/>
      <c r="G109" s="597"/>
      <c r="H109" s="597"/>
      <c r="I109" s="597"/>
      <c r="J109" s="597"/>
      <c r="K109" s="597"/>
      <c r="L109" s="597"/>
      <c r="M109" s="597"/>
      <c r="N109" s="597"/>
      <c r="O109" s="597"/>
      <c r="P109" s="597"/>
      <c r="Q109" s="597"/>
      <c r="R109" s="597"/>
      <c r="S109" s="597"/>
      <c r="T109" s="597"/>
      <c r="U109" s="597"/>
      <c r="V109" s="597"/>
      <c r="W109" s="597"/>
      <c r="X109" s="597"/>
      <c r="Y109" s="597"/>
      <c r="Z109" s="597"/>
    </row>
  </sheetData>
  <sheetProtection algorithmName="SHA-512" hashValue="IxsOPGpInUS03aKuZgb3fgBPXa1XHIW4UNlhVUz7wjwQMECUe9aUkII2/Ul5XGV9/qzRZlTA1oG6BZvtvGbEIw==" saltValue="JRbSfxwFSB2491aE0waTkQ==" spinCount="100000" sheet="1" formatCells="0" formatColumns="0" formatRows="0" insertColumns="0" insertRows="0" insertHyperlinks="0" deleteColumns="0" deleteRows="0" sort="0" autoFilter="0" pivotTables="0"/>
  <mergeCells count="396">
    <mergeCell ref="AL65:AX65"/>
    <mergeCell ref="E109:Z109"/>
    <mergeCell ref="E105:Z105"/>
    <mergeCell ref="E106:Z106"/>
    <mergeCell ref="E107:Z107"/>
    <mergeCell ref="E101:Z101"/>
    <mergeCell ref="E102:Z102"/>
    <mergeCell ref="E103:Z103"/>
    <mergeCell ref="E104:Z104"/>
    <mergeCell ref="E108:Z108"/>
    <mergeCell ref="AQ71:BF71"/>
    <mergeCell ref="B76:X76"/>
    <mergeCell ref="Y71:AP71"/>
    <mergeCell ref="B74:X74"/>
    <mergeCell ref="B75:X75"/>
    <mergeCell ref="B72:X72"/>
    <mergeCell ref="B73:X73"/>
    <mergeCell ref="B71:X71"/>
    <mergeCell ref="Y76:AP76"/>
    <mergeCell ref="AQ75:BF75"/>
    <mergeCell ref="AQ76:BF76"/>
    <mergeCell ref="Y75:AP75"/>
    <mergeCell ref="AR53:BA53"/>
    <mergeCell ref="BB53:BF53"/>
    <mergeCell ref="AR54:BA54"/>
    <mergeCell ref="BB54:BF54"/>
    <mergeCell ref="AR47:BA47"/>
    <mergeCell ref="BB47:BF47"/>
    <mergeCell ref="AR48:BA48"/>
    <mergeCell ref="BB48:BF48"/>
    <mergeCell ref="B18:BF18"/>
    <mergeCell ref="AR49:BA49"/>
    <mergeCell ref="AR46:BA46"/>
    <mergeCell ref="AR30:BB30"/>
    <mergeCell ref="BC31:BF31"/>
    <mergeCell ref="AR29:BB29"/>
    <mergeCell ref="BC29:BF29"/>
    <mergeCell ref="AR37:BB37"/>
    <mergeCell ref="BC37:BF37"/>
    <mergeCell ref="BC35:BF35"/>
    <mergeCell ref="BC34:BF34"/>
    <mergeCell ref="AR33:BB33"/>
    <mergeCell ref="BB46:BF46"/>
    <mergeCell ref="B40:BF40"/>
    <mergeCell ref="AA37:AD37"/>
    <mergeCell ref="B37:Z37"/>
    <mergeCell ref="AS57:AY57"/>
    <mergeCell ref="AZ57:BF57"/>
    <mergeCell ref="B56:BF56"/>
    <mergeCell ref="BB44:BF44"/>
    <mergeCell ref="AR44:BA44"/>
    <mergeCell ref="AR45:BA45"/>
    <mergeCell ref="BB55:BF55"/>
    <mergeCell ref="AR50:BA50"/>
    <mergeCell ref="BB50:BF50"/>
    <mergeCell ref="AR51:BA51"/>
    <mergeCell ref="AR52:BA52"/>
    <mergeCell ref="BB52:BF52"/>
    <mergeCell ref="BB51:BF51"/>
    <mergeCell ref="B57:AQ57"/>
    <mergeCell ref="AR55:BA55"/>
    <mergeCell ref="AL55:AQ55"/>
    <mergeCell ref="AL48:AQ48"/>
    <mergeCell ref="AL49:AQ49"/>
    <mergeCell ref="AL47:AQ47"/>
    <mergeCell ref="AL53:AQ53"/>
    <mergeCell ref="AL52:AQ52"/>
    <mergeCell ref="AL54:AQ54"/>
    <mergeCell ref="AB52:AE52"/>
    <mergeCell ref="AB50:AE50"/>
    <mergeCell ref="AL46:AQ46"/>
    <mergeCell ref="AL44:AQ44"/>
    <mergeCell ref="B35:D35"/>
    <mergeCell ref="S35:U35"/>
    <mergeCell ref="V35:X35"/>
    <mergeCell ref="BC36:BF36"/>
    <mergeCell ref="AA35:AD35"/>
    <mergeCell ref="AE35:AJ35"/>
    <mergeCell ref="AL35:AQ35"/>
    <mergeCell ref="AL37:AQ37"/>
    <mergeCell ref="AR35:BB35"/>
    <mergeCell ref="BB45:BF45"/>
    <mergeCell ref="Y44:AA44"/>
    <mergeCell ref="AB44:AE44"/>
    <mergeCell ref="AF44:AJ44"/>
    <mergeCell ref="E45:N45"/>
    <mergeCell ref="O45:S45"/>
    <mergeCell ref="B38:BF38"/>
    <mergeCell ref="B39:BF39"/>
    <mergeCell ref="AL45:AQ45"/>
    <mergeCell ref="BC27:BF27"/>
    <mergeCell ref="AR27:BB27"/>
    <mergeCell ref="AR28:BB28"/>
    <mergeCell ref="BC28:BF28"/>
    <mergeCell ref="BC26:BF26"/>
    <mergeCell ref="AR26:BB26"/>
    <mergeCell ref="BC30:BF30"/>
    <mergeCell ref="AL27:AQ27"/>
    <mergeCell ref="AL28:AQ28"/>
    <mergeCell ref="AL29:AQ29"/>
    <mergeCell ref="AL30:AQ30"/>
    <mergeCell ref="AB54:AE54"/>
    <mergeCell ref="AB55:AE55"/>
    <mergeCell ref="O47:S47"/>
    <mergeCell ref="Y49:AA49"/>
    <mergeCell ref="AB49:AE49"/>
    <mergeCell ref="O53:S53"/>
    <mergeCell ref="T53:X53"/>
    <mergeCell ref="E54:N54"/>
    <mergeCell ref="O54:S54"/>
    <mergeCell ref="O52:S52"/>
    <mergeCell ref="T52:X52"/>
    <mergeCell ref="Y52:AA52"/>
    <mergeCell ref="E53:N53"/>
    <mergeCell ref="AB47:AE47"/>
    <mergeCell ref="AF47:AJ47"/>
    <mergeCell ref="E47:N47"/>
    <mergeCell ref="E48:N48"/>
    <mergeCell ref="T47:X47"/>
    <mergeCell ref="T49:X49"/>
    <mergeCell ref="B48:D48"/>
    <mergeCell ref="Y48:AA48"/>
    <mergeCell ref="AB48:AE48"/>
    <mergeCell ref="O49:S49"/>
    <mergeCell ref="B54:D54"/>
    <mergeCell ref="B49:D49"/>
    <mergeCell ref="O48:S48"/>
    <mergeCell ref="Y55:AA55"/>
    <mergeCell ref="E36:O36"/>
    <mergeCell ref="P36:R36"/>
    <mergeCell ref="S36:U36"/>
    <mergeCell ref="V36:X36"/>
    <mergeCell ref="Y35:Z35"/>
    <mergeCell ref="Y36:Z36"/>
    <mergeCell ref="E35:O35"/>
    <mergeCell ref="P35:R35"/>
    <mergeCell ref="B44:D44"/>
    <mergeCell ref="B47:D47"/>
    <mergeCell ref="Y47:AA47"/>
    <mergeCell ref="AF55:AJ55"/>
    <mergeCell ref="AF50:AJ50"/>
    <mergeCell ref="T45:X45"/>
    <mergeCell ref="E46:N46"/>
    <mergeCell ref="O46:S46"/>
    <mergeCell ref="AF48:AJ48"/>
    <mergeCell ref="AF49:AJ49"/>
    <mergeCell ref="AF52:AJ52"/>
    <mergeCell ref="AF51:AJ51"/>
    <mergeCell ref="AF54:AJ54"/>
    <mergeCell ref="T46:X46"/>
    <mergeCell ref="Y46:AA46"/>
    <mergeCell ref="Y45:AA45"/>
    <mergeCell ref="AB45:AE45"/>
    <mergeCell ref="AF45:AJ45"/>
    <mergeCell ref="AB46:AE46"/>
    <mergeCell ref="AF46:AJ46"/>
    <mergeCell ref="B55:X55"/>
    <mergeCell ref="T48:X48"/>
    <mergeCell ref="E49:N49"/>
    <mergeCell ref="T54:X54"/>
    <mergeCell ref="Y54:AA54"/>
    <mergeCell ref="B52:D52"/>
    <mergeCell ref="E52:N52"/>
    <mergeCell ref="Y27:Z27"/>
    <mergeCell ref="Y28:Z28"/>
    <mergeCell ref="Y29:Z29"/>
    <mergeCell ref="AA27:AD27"/>
    <mergeCell ref="AA28:AD28"/>
    <mergeCell ref="AA29:AD29"/>
    <mergeCell ref="A1:AJ1"/>
    <mergeCell ref="AB53:AE53"/>
    <mergeCell ref="AF53:AJ53"/>
    <mergeCell ref="B53:D53"/>
    <mergeCell ref="Y53:AA53"/>
    <mergeCell ref="B27:D27"/>
    <mergeCell ref="AE27:AJ27"/>
    <mergeCell ref="V28:X28"/>
    <mergeCell ref="B30:D30"/>
    <mergeCell ref="E26:O26"/>
    <mergeCell ref="V26:X26"/>
    <mergeCell ref="E27:O27"/>
    <mergeCell ref="Y26:Z26"/>
    <mergeCell ref="AA26:AD26"/>
    <mergeCell ref="S27:U27"/>
    <mergeCell ref="P31:R31"/>
    <mergeCell ref="V27:X27"/>
    <mergeCell ref="E29:O29"/>
    <mergeCell ref="AL50:AQ50"/>
    <mergeCell ref="AE31:AJ31"/>
    <mergeCell ref="E30:O30"/>
    <mergeCell ref="V30:X30"/>
    <mergeCell ref="E28:O28"/>
    <mergeCell ref="S31:U31"/>
    <mergeCell ref="AA31:AD31"/>
    <mergeCell ref="AE29:AJ29"/>
    <mergeCell ref="P30:R30"/>
    <mergeCell ref="AE28:AJ28"/>
    <mergeCell ref="Y30:Z30"/>
    <mergeCell ref="AA30:AD30"/>
    <mergeCell ref="E31:O31"/>
    <mergeCell ref="P28:R28"/>
    <mergeCell ref="AL31:AQ31"/>
    <mergeCell ref="V29:X29"/>
    <mergeCell ref="V32:X32"/>
    <mergeCell ref="AL34:AQ34"/>
    <mergeCell ref="S34:U34"/>
    <mergeCell ref="P29:R29"/>
    <mergeCell ref="S29:U29"/>
    <mergeCell ref="S30:U30"/>
    <mergeCell ref="P32:R32"/>
    <mergeCell ref="S32:U32"/>
    <mergeCell ref="AL51:AQ51"/>
    <mergeCell ref="AA36:AD36"/>
    <mergeCell ref="AE36:AJ36"/>
    <mergeCell ref="AL36:AQ36"/>
    <mergeCell ref="AR36:BB36"/>
    <mergeCell ref="AE37:AJ37"/>
    <mergeCell ref="B51:D51"/>
    <mergeCell ref="E51:N51"/>
    <mergeCell ref="O51:S51"/>
    <mergeCell ref="T51:X51"/>
    <mergeCell ref="Y51:AA51"/>
    <mergeCell ref="AB51:AE51"/>
    <mergeCell ref="T44:X44"/>
    <mergeCell ref="O44:S44"/>
    <mergeCell ref="E44:N44"/>
    <mergeCell ref="B45:D45"/>
    <mergeCell ref="B46:D46"/>
    <mergeCell ref="BB49:BF49"/>
    <mergeCell ref="B50:D50"/>
    <mergeCell ref="E50:N50"/>
    <mergeCell ref="O50:S50"/>
    <mergeCell ref="T50:X50"/>
    <mergeCell ref="Y50:AA50"/>
    <mergeCell ref="B36:D36"/>
    <mergeCell ref="AR34:BB34"/>
    <mergeCell ref="AE30:AJ30"/>
    <mergeCell ref="Y31:Z31"/>
    <mergeCell ref="AR31:BB31"/>
    <mergeCell ref="AE34:AJ34"/>
    <mergeCell ref="V34:X34"/>
    <mergeCell ref="AE32:AJ32"/>
    <mergeCell ref="AE33:AJ33"/>
    <mergeCell ref="AL32:AQ32"/>
    <mergeCell ref="AR32:BB32"/>
    <mergeCell ref="AA33:AD33"/>
    <mergeCell ref="P33:R33"/>
    <mergeCell ref="S33:U33"/>
    <mergeCell ref="AL33:AQ33"/>
    <mergeCell ref="BC33:BF33"/>
    <mergeCell ref="V33:X33"/>
    <mergeCell ref="Y33:Z33"/>
    <mergeCell ref="B32:D32"/>
    <mergeCell ref="E32:O32"/>
    <mergeCell ref="V31:X31"/>
    <mergeCell ref="B5:D5"/>
    <mergeCell ref="BB13:BF13"/>
    <mergeCell ref="B6:D6"/>
    <mergeCell ref="AG5:AJ5"/>
    <mergeCell ref="BB8:BF8"/>
    <mergeCell ref="BB9:BF9"/>
    <mergeCell ref="B9:D9"/>
    <mergeCell ref="B7:D7"/>
    <mergeCell ref="E5:T5"/>
    <mergeCell ref="E6:T6"/>
    <mergeCell ref="B12:D12"/>
    <mergeCell ref="BB10:BF10"/>
    <mergeCell ref="BB11:BF11"/>
    <mergeCell ref="BB6:BF6"/>
    <mergeCell ref="BB7:BF7"/>
    <mergeCell ref="AG9:AJ9"/>
    <mergeCell ref="E7:T7"/>
    <mergeCell ref="U5:AF5"/>
    <mergeCell ref="U6:AF6"/>
    <mergeCell ref="U7:AF7"/>
    <mergeCell ref="B13:D13"/>
    <mergeCell ref="AX13:BA13"/>
    <mergeCell ref="BB5:BF5"/>
    <mergeCell ref="B8:D8"/>
    <mergeCell ref="E11:T11"/>
    <mergeCell ref="E14:T14"/>
    <mergeCell ref="AG13:AJ13"/>
    <mergeCell ref="B11:D11"/>
    <mergeCell ref="AX10:BA10"/>
    <mergeCell ref="E10:T10"/>
    <mergeCell ref="AX11:BA11"/>
    <mergeCell ref="E13:T13"/>
    <mergeCell ref="CJ10:CM10"/>
    <mergeCell ref="BB14:BF14"/>
    <mergeCell ref="BB12:BF12"/>
    <mergeCell ref="CJ1:CS1"/>
    <mergeCell ref="BB15:BF15"/>
    <mergeCell ref="AL1:BG1"/>
    <mergeCell ref="CJ15:CM15"/>
    <mergeCell ref="CP15:CS15"/>
    <mergeCell ref="AX15:BA15"/>
    <mergeCell ref="B4:BF4"/>
    <mergeCell ref="AX5:BA5"/>
    <mergeCell ref="AX6:BA6"/>
    <mergeCell ref="AX7:BA7"/>
    <mergeCell ref="AX8:BA8"/>
    <mergeCell ref="AX9:BA9"/>
    <mergeCell ref="CP6:CS6"/>
    <mergeCell ref="CJ6:CM6"/>
    <mergeCell ref="CJ7:CM7"/>
    <mergeCell ref="CJ8:CM8"/>
    <mergeCell ref="CJ9:CM9"/>
    <mergeCell ref="E8:T8"/>
    <mergeCell ref="E9:T9"/>
    <mergeCell ref="B10:D10"/>
    <mergeCell ref="CP12:CS12"/>
    <mergeCell ref="CP13:CS13"/>
    <mergeCell ref="CP14:CS14"/>
    <mergeCell ref="AX12:BA12"/>
    <mergeCell ref="CP7:CS7"/>
    <mergeCell ref="CP8:CS8"/>
    <mergeCell ref="CP11:CS11"/>
    <mergeCell ref="CJ11:CM11"/>
    <mergeCell ref="CP10:CS10"/>
    <mergeCell ref="CJ12:CM12"/>
    <mergeCell ref="CP9:CS9"/>
    <mergeCell ref="CJ14:CM14"/>
    <mergeCell ref="CJ13:CM13"/>
    <mergeCell ref="B15:D15"/>
    <mergeCell ref="AX14:BA14"/>
    <mergeCell ref="AL15:AW15"/>
    <mergeCell ref="AL12:AW12"/>
    <mergeCell ref="AL13:AW13"/>
    <mergeCell ref="AG15:AJ15"/>
    <mergeCell ref="AG12:AJ12"/>
    <mergeCell ref="E15:T15"/>
    <mergeCell ref="E12:T12"/>
    <mergeCell ref="B14:D14"/>
    <mergeCell ref="AG14:AJ14"/>
    <mergeCell ref="U8:AF8"/>
    <mergeCell ref="U9:AF9"/>
    <mergeCell ref="U10:AF10"/>
    <mergeCell ref="U11:AF11"/>
    <mergeCell ref="U12:AF12"/>
    <mergeCell ref="U13:AF13"/>
    <mergeCell ref="U14:AF14"/>
    <mergeCell ref="U15:AF15"/>
    <mergeCell ref="AL14:AW14"/>
    <mergeCell ref="AG10:AJ10"/>
    <mergeCell ref="AG8:AJ8"/>
    <mergeCell ref="AG11:AJ11"/>
    <mergeCell ref="B24:BF25"/>
    <mergeCell ref="E16:AB16"/>
    <mergeCell ref="B16:D16"/>
    <mergeCell ref="AC16:AF16"/>
    <mergeCell ref="AG16:AJ16"/>
    <mergeCell ref="AL16:AS16"/>
    <mergeCell ref="B26:D26"/>
    <mergeCell ref="P26:R26"/>
    <mergeCell ref="S26:U26"/>
    <mergeCell ref="AL26:AQ26"/>
    <mergeCell ref="AE26:AJ26"/>
    <mergeCell ref="B20:BF20"/>
    <mergeCell ref="B17:BF17"/>
    <mergeCell ref="B19:BF19"/>
    <mergeCell ref="AT16:AW16"/>
    <mergeCell ref="AX16:BA16"/>
    <mergeCell ref="BB16:BF16"/>
    <mergeCell ref="P27:R27"/>
    <mergeCell ref="AQ72:BF72"/>
    <mergeCell ref="AQ73:BF73"/>
    <mergeCell ref="AQ74:BF74"/>
    <mergeCell ref="Y72:AP72"/>
    <mergeCell ref="Y73:AP73"/>
    <mergeCell ref="Y74:AP74"/>
    <mergeCell ref="B42:BF43"/>
    <mergeCell ref="B67:I67"/>
    <mergeCell ref="J67:BF67"/>
    <mergeCell ref="B34:D34"/>
    <mergeCell ref="E34:O34"/>
    <mergeCell ref="P34:R34"/>
    <mergeCell ref="Y32:Z32"/>
    <mergeCell ref="AA32:AD32"/>
    <mergeCell ref="Y34:Z34"/>
    <mergeCell ref="AA34:AD34"/>
    <mergeCell ref="B28:D28"/>
    <mergeCell ref="B29:D29"/>
    <mergeCell ref="S28:U28"/>
    <mergeCell ref="B31:D31"/>
    <mergeCell ref="BC32:BF32"/>
    <mergeCell ref="B33:D33"/>
    <mergeCell ref="E33:O33"/>
    <mergeCell ref="AG6:AJ6"/>
    <mergeCell ref="AG7:AJ7"/>
    <mergeCell ref="AL5:AW5"/>
    <mergeCell ref="AL6:AW6"/>
    <mergeCell ref="AL7:AW7"/>
    <mergeCell ref="AL8:AW8"/>
    <mergeCell ref="AL9:AW9"/>
    <mergeCell ref="AL10:AW10"/>
    <mergeCell ref="AL11:AW11"/>
  </mergeCells>
  <phoneticPr fontId="0" type="noConversion"/>
  <conditionalFormatting sqref="AL6:AW14">
    <cfRule type="cellIs" dxfId="23" priority="1" operator="equal">
      <formula>0</formula>
    </cfRule>
  </conditionalFormatting>
  <dataValidations count="2">
    <dataValidation type="list" allowBlank="1" showInputMessage="1" showErrorMessage="1" sqref="E6:T11">
      <formula1>$E$101:$E$109</formula1>
    </dataValidation>
    <dataValidation type="list" allowBlank="1" showInputMessage="1" showErrorMessage="1" sqref="BG72:BG76 AQ72:AQ76">
      <formula1>"TITOLARE,COADIUVANTE FAMILIARE"</formula1>
    </dataValidation>
  </dataValidations>
  <pageMargins left="0.31496062992125984" right="0.27559055118110237" top="0.74803149606299213" bottom="0.31496062992125984" header="0.31496062992125984" footer="0.31496062992125984"/>
  <pageSetup paperSize="9" scale="43" fitToHeight="2" orientation="portrait" blackAndWhite="1" r:id="rId1"/>
  <headerFooter>
    <oddHeader>&amp;C&amp;14Regione Liguria - Piano Aziendale di Sviluppo&amp;RSOTTOMISURA  4.1.1 EURI</oddHeader>
    <oddFooter>&amp;C&amp;A&amp;Rpag 3</oddFooter>
  </headerFooter>
  <rowBreaks count="1" manualBreakCount="1">
    <brk id="41" max="58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Foglio2!$B$2:$B$235</xm:f>
          </x14:formula1>
          <xm:sqref>E27:O36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B2:AR80"/>
  <sheetViews>
    <sheetView showGridLines="0" topLeftCell="B33" workbookViewId="0">
      <selection activeCell="J23" sqref="J5:J23"/>
    </sheetView>
  </sheetViews>
  <sheetFormatPr defaultColWidth="8.88671875" defaultRowHeight="13.8" x14ac:dyDescent="0.25"/>
  <cols>
    <col min="1" max="1" width="1.33203125" style="154" customWidth="1"/>
    <col min="2" max="2" width="8.44140625" style="155" customWidth="1"/>
    <col min="3" max="3" width="45.44140625" style="154" customWidth="1"/>
    <col min="4" max="4" width="7.5546875" style="154" customWidth="1"/>
    <col min="5" max="7" width="7.88671875" style="154" customWidth="1"/>
    <col min="8" max="8" width="49.44140625" style="154" customWidth="1"/>
    <col min="9" max="9" width="12.5546875" style="155" customWidth="1"/>
    <col min="10" max="10" width="15.109375" style="154" customWidth="1"/>
    <col min="11" max="11" width="9.109375" style="161" customWidth="1"/>
    <col min="12" max="12" width="10.33203125" style="154" customWidth="1"/>
    <col min="13" max="13" width="18" style="154" bestFit="1" customWidth="1"/>
    <col min="14" max="14" width="3.5546875" style="154" customWidth="1"/>
    <col min="15" max="19" width="8.88671875" style="154"/>
    <col min="20" max="20" width="12.88671875" style="154" bestFit="1" customWidth="1"/>
    <col min="21" max="40" width="8.88671875" style="154"/>
    <col min="41" max="41" width="20.33203125" style="154" customWidth="1"/>
    <col min="42" max="44" width="11.6640625" style="154" bestFit="1" customWidth="1"/>
    <col min="45" max="16384" width="8.88671875" style="154"/>
  </cols>
  <sheetData>
    <row r="2" spans="2:44" ht="17.399999999999999" x14ac:dyDescent="0.25">
      <c r="B2" s="615" t="s">
        <v>992</v>
      </c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</row>
    <row r="4" spans="2:44" s="156" customFormat="1" ht="48" x14ac:dyDescent="0.25">
      <c r="B4" s="225" t="s">
        <v>389</v>
      </c>
      <c r="C4" s="225" t="s">
        <v>390</v>
      </c>
      <c r="D4" s="220" t="s">
        <v>456</v>
      </c>
      <c r="E4" s="220" t="s">
        <v>438</v>
      </c>
      <c r="F4" s="220" t="s">
        <v>921</v>
      </c>
      <c r="G4" s="220" t="s">
        <v>922</v>
      </c>
      <c r="H4" s="225" t="s">
        <v>391</v>
      </c>
      <c r="I4" s="220" t="s">
        <v>392</v>
      </c>
      <c r="J4" s="225" t="s">
        <v>441</v>
      </c>
      <c r="K4" s="220" t="s">
        <v>393</v>
      </c>
      <c r="L4" s="220" t="s">
        <v>923</v>
      </c>
      <c r="M4" s="225" t="s">
        <v>440</v>
      </c>
      <c r="AO4" s="161" t="s">
        <v>1003</v>
      </c>
      <c r="AP4" s="430" t="s">
        <v>1002</v>
      </c>
      <c r="AQ4" s="156" t="s">
        <v>1004</v>
      </c>
    </row>
    <row r="5" spans="2:44" s="156" customFormat="1" ht="34.950000000000003" customHeight="1" x14ac:dyDescent="0.25">
      <c r="B5" s="617">
        <v>1</v>
      </c>
      <c r="C5" s="606" t="s">
        <v>891</v>
      </c>
      <c r="D5" s="279"/>
      <c r="E5" s="279"/>
      <c r="F5" s="279"/>
      <c r="G5" s="279"/>
      <c r="H5" s="219"/>
      <c r="I5" s="221"/>
      <c r="J5" s="157"/>
      <c r="K5" s="169">
        <f>IF($D$5="SI",40%,IF('PAS 1 anagraf'!$E$50="RISULTA",50%,40%))</f>
        <v>0.4</v>
      </c>
      <c r="L5" s="222">
        <f>IF($D$5="si",,COUNTA($E$5:$G$5)*10%)</f>
        <v>0</v>
      </c>
      <c r="M5" s="158">
        <f t="shared" ref="M5:M11" si="0">+J5*(K5+L5)</f>
        <v>0</v>
      </c>
      <c r="AN5" s="156" t="s">
        <v>1000</v>
      </c>
      <c r="AO5" s="430">
        <f>+J5+J6+J8+J9+J11+J12+J14+J19+J22</f>
        <v>0</v>
      </c>
      <c r="AP5" s="430">
        <f>+M5+M6+M8+M9+M11+M12+M14+M19+M22</f>
        <v>0</v>
      </c>
      <c r="AQ5" s="430">
        <f>+AO5-AP5</f>
        <v>0</v>
      </c>
    </row>
    <row r="6" spans="2:44" s="156" customFormat="1" ht="37.200000000000003" customHeight="1" x14ac:dyDescent="0.25">
      <c r="B6" s="618"/>
      <c r="C6" s="607"/>
      <c r="D6" s="280"/>
      <c r="E6" s="197"/>
      <c r="F6" s="197"/>
      <c r="G6" s="197"/>
      <c r="H6" s="219"/>
      <c r="I6" s="221"/>
      <c r="J6" s="157"/>
      <c r="K6" s="169">
        <f>IF($D$5="SI",40%,IF('PAS 1 anagraf'!$E$50="RISULTA",50%,40%))</f>
        <v>0.4</v>
      </c>
      <c r="L6" s="222">
        <f>IF($D$5="si",,COUNTA($E$5:$G$5)*10%)</f>
        <v>0</v>
      </c>
      <c r="M6" s="158">
        <f t="shared" si="0"/>
        <v>0</v>
      </c>
      <c r="AO6" s="430">
        <f>+J28+J30+J32+J35+J37</f>
        <v>0</v>
      </c>
      <c r="AP6" s="430">
        <f>+M28+M30+M32+M35+M37</f>
        <v>0</v>
      </c>
      <c r="AQ6" s="430">
        <f>+AO6-AP6</f>
        <v>0</v>
      </c>
      <c r="AR6" s="430">
        <f>+AQ6+AQ5</f>
        <v>0</v>
      </c>
    </row>
    <row r="7" spans="2:44" ht="37.200000000000003" customHeight="1" x14ac:dyDescent="0.25">
      <c r="B7" s="619"/>
      <c r="C7" s="608"/>
      <c r="D7" s="281"/>
      <c r="E7" s="198"/>
      <c r="F7" s="198"/>
      <c r="G7" s="198"/>
      <c r="H7" s="219"/>
      <c r="I7" s="211" t="s">
        <v>436</v>
      </c>
      <c r="J7" s="157"/>
      <c r="K7" s="169">
        <f>IF($D$5="SI",40%,IF('PAS 1 anagraf'!$E$50="RISULTA",50%,40%))</f>
        <v>0.4</v>
      </c>
      <c r="L7" s="222">
        <f>IF($D$5="si",,COUNTA($E$5:$G$5)*10%)</f>
        <v>0</v>
      </c>
      <c r="M7" s="158">
        <f t="shared" si="0"/>
        <v>0</v>
      </c>
      <c r="AN7" s="156" t="s">
        <v>1001</v>
      </c>
      <c r="AO7" s="430">
        <f>+J7+J10+J13+J15+J16+J17+J18+J20+J21+J23</f>
        <v>0</v>
      </c>
      <c r="AP7" s="430">
        <f>+M7+M10+M13+M15+M16+M17+M18+M20+M21+M23</f>
        <v>0</v>
      </c>
      <c r="AQ7" s="430">
        <f>+AO7-AP7</f>
        <v>0</v>
      </c>
      <c r="AR7" s="156"/>
    </row>
    <row r="8" spans="2:44" ht="32.4" customHeight="1" x14ac:dyDescent="0.25">
      <c r="B8" s="617">
        <v>2</v>
      </c>
      <c r="C8" s="606" t="s">
        <v>881</v>
      </c>
      <c r="D8" s="279"/>
      <c r="E8" s="279"/>
      <c r="F8" s="279"/>
      <c r="G8" s="279"/>
      <c r="H8" s="219"/>
      <c r="I8" s="221"/>
      <c r="J8" s="157"/>
      <c r="K8" s="169">
        <f>IF($D$8="SI",40%,IF('PAS 1 anagraf'!$E$50="RISULTA",50%,40%))</f>
        <v>0.4</v>
      </c>
      <c r="L8" s="222">
        <f>IF($D$8="si",,COUNTA($E$8:$G$8)*10%)</f>
        <v>0</v>
      </c>
      <c r="M8" s="158">
        <f t="shared" si="0"/>
        <v>0</v>
      </c>
      <c r="AO8" s="430">
        <f>+J29+J31+J33+J34+J36+J38+J39</f>
        <v>0</v>
      </c>
      <c r="AP8" s="430">
        <f>+M29+M31+M33+M34+M36+M38+M39</f>
        <v>0</v>
      </c>
      <c r="AQ8" s="430">
        <f>+AO8-AP8</f>
        <v>0</v>
      </c>
      <c r="AR8" s="430">
        <f>+AQ8+AQ7</f>
        <v>0</v>
      </c>
    </row>
    <row r="9" spans="2:44" ht="32.4" customHeight="1" x14ac:dyDescent="0.25">
      <c r="B9" s="618"/>
      <c r="C9" s="607"/>
      <c r="D9" s="280"/>
      <c r="E9" s="197"/>
      <c r="F9" s="197"/>
      <c r="G9" s="197"/>
      <c r="H9" s="219"/>
      <c r="I9" s="221"/>
      <c r="J9" s="157"/>
      <c r="K9" s="169">
        <f>IF($D$8="SI",40%,IF('PAS 1 anagraf'!$E$50="RISULTA",50%,40%))</f>
        <v>0.4</v>
      </c>
      <c r="L9" s="222">
        <f>IF($D$8="si",,COUNTA($E$8:$G$8)*10%)</f>
        <v>0</v>
      </c>
      <c r="M9" s="158">
        <f t="shared" si="0"/>
        <v>0</v>
      </c>
    </row>
    <row r="10" spans="2:44" ht="32.4" customHeight="1" x14ac:dyDescent="0.25">
      <c r="B10" s="619"/>
      <c r="C10" s="608"/>
      <c r="D10" s="281"/>
      <c r="E10" s="198"/>
      <c r="F10" s="198"/>
      <c r="G10" s="198"/>
      <c r="H10" s="219"/>
      <c r="I10" s="290" t="s">
        <v>436</v>
      </c>
      <c r="J10" s="157"/>
      <c r="K10" s="169">
        <f>IF($D$8="SI",40%,IF('PAS 1 anagraf'!$E$50="RISULTA",50%,40%))</f>
        <v>0.4</v>
      </c>
      <c r="L10" s="222">
        <f>IF($D$8="si",,COUNTA($E$8:$G$8)*10%)</f>
        <v>0</v>
      </c>
      <c r="M10" s="158">
        <f t="shared" si="0"/>
        <v>0</v>
      </c>
    </row>
    <row r="11" spans="2:44" ht="40.5" customHeight="1" x14ac:dyDescent="0.25">
      <c r="B11" s="617">
        <v>3</v>
      </c>
      <c r="C11" s="606" t="s">
        <v>882</v>
      </c>
      <c r="D11" s="279"/>
      <c r="E11" s="279"/>
      <c r="F11" s="279"/>
      <c r="G11" s="279"/>
      <c r="H11" s="353" t="s">
        <v>878</v>
      </c>
      <c r="I11" s="221"/>
      <c r="J11" s="157"/>
      <c r="K11" s="169">
        <f>IF($D$11="SI",40%,IF('PAS 1 anagraf'!$E$50="RISULTA",50%,40%))</f>
        <v>0.4</v>
      </c>
      <c r="L11" s="222">
        <f>IF($D$11="si",,COUNTA($E$11:$G$11)*10%)</f>
        <v>0</v>
      </c>
      <c r="M11" s="158">
        <f t="shared" si="0"/>
        <v>0</v>
      </c>
    </row>
    <row r="12" spans="2:44" ht="40.5" customHeight="1" x14ac:dyDescent="0.25">
      <c r="B12" s="618"/>
      <c r="C12" s="607"/>
      <c r="D12" s="280"/>
      <c r="E12" s="280"/>
      <c r="F12" s="280"/>
      <c r="G12" s="280"/>
      <c r="H12" s="353" t="s">
        <v>892</v>
      </c>
      <c r="I12" s="221"/>
      <c r="J12" s="157"/>
      <c r="K12" s="169">
        <f>IF($D$11="SI",40%,IF('PAS 1 anagraf'!$E$50="RISULTA",50%,40%))</f>
        <v>0.4</v>
      </c>
      <c r="L12" s="222">
        <f>IF($D$11="si",,COUNTA($E$11:$G$11)*10%)</f>
        <v>0</v>
      </c>
      <c r="M12" s="158">
        <f t="shared" ref="M12:M19" si="1">+J12*(K12+L12)</f>
        <v>0</v>
      </c>
    </row>
    <row r="13" spans="2:44" ht="40.5" customHeight="1" x14ac:dyDescent="0.25">
      <c r="B13" s="618"/>
      <c r="C13" s="607"/>
      <c r="D13" s="280"/>
      <c r="E13" s="197"/>
      <c r="F13" s="197"/>
      <c r="G13" s="197"/>
      <c r="H13" s="354" t="s">
        <v>961</v>
      </c>
      <c r="I13" s="290" t="s">
        <v>436</v>
      </c>
      <c r="J13" s="157"/>
      <c r="K13" s="169">
        <f>IF($D$11="SI",40%,IF('PAS 1 anagraf'!$E$50="RISULTA",50%,40%))</f>
        <v>0.4</v>
      </c>
      <c r="L13" s="222">
        <f>IF($D$11="si",,COUNTA($E$11:$G$11)*10%)</f>
        <v>0</v>
      </c>
      <c r="M13" s="158">
        <f t="shared" si="1"/>
        <v>0</v>
      </c>
    </row>
    <row r="14" spans="2:44" ht="40.5" customHeight="1" x14ac:dyDescent="0.25">
      <c r="B14" s="619"/>
      <c r="C14" s="608"/>
      <c r="D14" s="281"/>
      <c r="E14" s="198"/>
      <c r="F14" s="198"/>
      <c r="G14" s="198"/>
      <c r="H14" s="211" t="s">
        <v>893</v>
      </c>
      <c r="I14" s="221"/>
      <c r="J14" s="157"/>
      <c r="K14" s="169">
        <f>IF($D$11="SI",40%,IF('PAS 1 anagraf'!$E$50="RISULTA",50%,40%))</f>
        <v>0.4</v>
      </c>
      <c r="L14" s="222">
        <f>IF($D$11="si",,COUNTA($E$11:$G$11)*10%)</f>
        <v>0</v>
      </c>
      <c r="M14" s="158">
        <f t="shared" si="1"/>
        <v>0</v>
      </c>
    </row>
    <row r="15" spans="2:44" ht="43.5" customHeight="1" x14ac:dyDescent="0.25">
      <c r="B15" s="617">
        <v>4</v>
      </c>
      <c r="C15" s="606" t="s">
        <v>879</v>
      </c>
      <c r="D15" s="279"/>
      <c r="E15" s="279"/>
      <c r="F15" s="279"/>
      <c r="G15" s="279"/>
      <c r="H15" s="211" t="s">
        <v>883</v>
      </c>
      <c r="I15" s="211" t="s">
        <v>436</v>
      </c>
      <c r="J15" s="157"/>
      <c r="K15" s="169">
        <f>IF($D$15="SI",40%,IF('PAS 1 anagraf'!$E$50="RISULTA",50%,40%))</f>
        <v>0.4</v>
      </c>
      <c r="L15" s="222">
        <f>IF($D$15="si",,COUNTA($E$15:$G$15)*10%)</f>
        <v>0</v>
      </c>
      <c r="M15" s="158">
        <f t="shared" si="1"/>
        <v>0</v>
      </c>
    </row>
    <row r="16" spans="2:44" ht="43.5" customHeight="1" x14ac:dyDescent="0.25">
      <c r="B16" s="618"/>
      <c r="C16" s="607"/>
      <c r="D16" s="280"/>
      <c r="E16" s="197"/>
      <c r="F16" s="197"/>
      <c r="G16" s="197"/>
      <c r="H16" s="211" t="s">
        <v>880</v>
      </c>
      <c r="I16" s="211" t="s">
        <v>436</v>
      </c>
      <c r="J16" s="157"/>
      <c r="K16" s="169">
        <f>IF($D$15="SI",40%,IF('PAS 1 anagraf'!$E$50="RISULTA",50%,40%))</f>
        <v>0.4</v>
      </c>
      <c r="L16" s="222">
        <f>IF($D$15="si",,COUNTA($E$15:$G$15)*10%)</f>
        <v>0</v>
      </c>
      <c r="M16" s="158">
        <f t="shared" si="1"/>
        <v>0</v>
      </c>
    </row>
    <row r="17" spans="2:13" ht="36" customHeight="1" x14ac:dyDescent="0.25">
      <c r="B17" s="617">
        <v>5</v>
      </c>
      <c r="C17" s="606" t="s">
        <v>884</v>
      </c>
      <c r="D17" s="279"/>
      <c r="E17" s="279"/>
      <c r="F17" s="279"/>
      <c r="G17" s="279"/>
      <c r="H17" s="211" t="s">
        <v>885</v>
      </c>
      <c r="I17" s="211" t="s">
        <v>436</v>
      </c>
      <c r="J17" s="157"/>
      <c r="K17" s="169">
        <f>IF($D$17="SI",40%,IF('PAS 1 anagraf'!$E$50="RISULTA",50%,40%))</f>
        <v>0.4</v>
      </c>
      <c r="L17" s="222">
        <f>IF($D$17="si",,COUNTA($E$17:$G$17)*10%)</f>
        <v>0</v>
      </c>
      <c r="M17" s="158">
        <f t="shared" si="1"/>
        <v>0</v>
      </c>
    </row>
    <row r="18" spans="2:13" ht="36" customHeight="1" x14ac:dyDescent="0.25">
      <c r="B18" s="618"/>
      <c r="C18" s="607"/>
      <c r="D18" s="280"/>
      <c r="E18" s="197"/>
      <c r="F18" s="197"/>
      <c r="G18" s="197"/>
      <c r="H18" s="211" t="s">
        <v>886</v>
      </c>
      <c r="I18" s="211" t="s">
        <v>436</v>
      </c>
      <c r="J18" s="157"/>
      <c r="K18" s="169">
        <f>IF($D$17="SI",40%,IF('PAS 1 anagraf'!$E$50="RISULTA",50%,40%))</f>
        <v>0.4</v>
      </c>
      <c r="L18" s="222">
        <f>IF($D$17="si",,COUNTA($E$17:$G$17)*10%)</f>
        <v>0</v>
      </c>
      <c r="M18" s="158">
        <f t="shared" si="1"/>
        <v>0</v>
      </c>
    </row>
    <row r="19" spans="2:13" ht="36" customHeight="1" x14ac:dyDescent="0.25">
      <c r="B19" s="619"/>
      <c r="C19" s="608"/>
      <c r="D19" s="281"/>
      <c r="E19" s="198"/>
      <c r="F19" s="198"/>
      <c r="G19" s="198"/>
      <c r="H19" s="211" t="s">
        <v>894</v>
      </c>
      <c r="I19" s="221"/>
      <c r="J19" s="157"/>
      <c r="K19" s="169">
        <f>IF($D$17="SI",40%,IF('PAS 1 anagraf'!$E$50="RISULTA",50%,40%))</f>
        <v>0.4</v>
      </c>
      <c r="L19" s="222">
        <f>IF($D$17="si",,COUNTA($E$17:$G$17)*10%)</f>
        <v>0</v>
      </c>
      <c r="M19" s="158">
        <f t="shared" si="1"/>
        <v>0</v>
      </c>
    </row>
    <row r="20" spans="2:13" ht="44.4" customHeight="1" x14ac:dyDescent="0.25">
      <c r="B20" s="617">
        <v>6</v>
      </c>
      <c r="C20" s="606" t="s">
        <v>871</v>
      </c>
      <c r="D20" s="279"/>
      <c r="E20" s="279"/>
      <c r="F20" s="279"/>
      <c r="G20" s="279"/>
      <c r="H20" s="211" t="s">
        <v>887</v>
      </c>
      <c r="I20" s="211" t="s">
        <v>436</v>
      </c>
      <c r="J20" s="157"/>
      <c r="K20" s="169">
        <f>IF($D$20="SI",40%,IF('PAS 1 anagraf'!$E$50="RISULTA",50%,40%))</f>
        <v>0.4</v>
      </c>
      <c r="L20" s="222">
        <f>IF($D$20="si",,COUNTA($E$20:$G$20)*10%)</f>
        <v>0</v>
      </c>
      <c r="M20" s="158">
        <f>+J20*(K20+L20)</f>
        <v>0</v>
      </c>
    </row>
    <row r="21" spans="2:13" ht="44.4" customHeight="1" x14ac:dyDescent="0.25">
      <c r="B21" s="618"/>
      <c r="C21" s="607"/>
      <c r="D21" s="280"/>
      <c r="E21" s="197"/>
      <c r="F21" s="197"/>
      <c r="G21" s="197"/>
      <c r="H21" s="211" t="s">
        <v>888</v>
      </c>
      <c r="I21" s="211" t="s">
        <v>436</v>
      </c>
      <c r="J21" s="157"/>
      <c r="K21" s="169">
        <f>IF($D$20="SI",40%,IF('PAS 1 anagraf'!$E$50="RISULTA",50%,40%))</f>
        <v>0.4</v>
      </c>
      <c r="L21" s="222">
        <f>IF($D$20="si",,COUNTA($E$20:$G$20)*10%)</f>
        <v>0</v>
      </c>
      <c r="M21" s="158">
        <f>+J21*(K21+L21)</f>
        <v>0</v>
      </c>
    </row>
    <row r="22" spans="2:13" ht="44.4" customHeight="1" x14ac:dyDescent="0.25">
      <c r="B22" s="619"/>
      <c r="C22" s="608"/>
      <c r="D22" s="281"/>
      <c r="E22" s="198"/>
      <c r="F22" s="198"/>
      <c r="G22" s="198"/>
      <c r="H22" s="211" t="s">
        <v>912</v>
      </c>
      <c r="I22" s="221"/>
      <c r="J22" s="157"/>
      <c r="K22" s="169">
        <f>IF($D$20="SI",40%,IF('PAS 1 anagraf'!$E$50="RISULTA",50%,40%))</f>
        <v>0.4</v>
      </c>
      <c r="L22" s="222">
        <f>IF($D$20="si",,COUNTA($E$20:$G$20)*10%)</f>
        <v>0</v>
      </c>
      <c r="M22" s="158">
        <f>+J22*(K22+L22)</f>
        <v>0</v>
      </c>
    </row>
    <row r="23" spans="2:13" ht="64.95" customHeight="1" x14ac:dyDescent="0.25">
      <c r="B23" s="319">
        <v>7</v>
      </c>
      <c r="C23" s="320" t="s">
        <v>889</v>
      </c>
      <c r="D23" s="279"/>
      <c r="E23" s="279"/>
      <c r="F23" s="279"/>
      <c r="G23" s="279"/>
      <c r="H23" s="211" t="s">
        <v>890</v>
      </c>
      <c r="I23" s="211" t="s">
        <v>436</v>
      </c>
      <c r="J23" s="157"/>
      <c r="K23" s="169">
        <f>IF($D$23="SI",40%,IF('PAS 1 anagraf'!$E$50="RISULTA",50%,40%))</f>
        <v>0.4</v>
      </c>
      <c r="L23" s="222">
        <f>IF($D$23="si",,COUNTA($E$23:$G$23)*10%)</f>
        <v>0</v>
      </c>
      <c r="M23" s="158">
        <f>+J23*(K23+L23)</f>
        <v>0</v>
      </c>
    </row>
    <row r="24" spans="2:13" ht="10.95" customHeight="1" x14ac:dyDescent="0.25">
      <c r="B24" s="159"/>
      <c r="C24" s="160"/>
      <c r="D24" s="160"/>
      <c r="E24" s="160"/>
      <c r="F24" s="160"/>
      <c r="G24" s="160"/>
      <c r="I24" s="161"/>
      <c r="J24" s="162"/>
      <c r="K24" s="212"/>
      <c r="L24" s="223"/>
      <c r="M24" s="162"/>
    </row>
    <row r="25" spans="2:13" ht="18.600000000000001" customHeight="1" x14ac:dyDescent="0.25">
      <c r="B25" s="159"/>
      <c r="C25" s="160"/>
      <c r="D25" s="160"/>
      <c r="E25" s="160"/>
      <c r="F25" s="160"/>
      <c r="G25" s="160"/>
      <c r="I25" s="161"/>
      <c r="J25" s="162">
        <f>SUM(J5:J23)</f>
        <v>0</v>
      </c>
      <c r="K25" s="212"/>
      <c r="L25" s="160"/>
      <c r="M25" s="162">
        <f>SUM(M5:M23)</f>
        <v>0</v>
      </c>
    </row>
    <row r="26" spans="2:13" ht="10.95" customHeight="1" x14ac:dyDescent="0.25">
      <c r="C26" s="163"/>
      <c r="D26" s="163"/>
      <c r="E26" s="163"/>
      <c r="F26" s="163"/>
      <c r="G26" s="163"/>
      <c r="L26" s="163"/>
    </row>
    <row r="27" spans="2:13" ht="48" x14ac:dyDescent="0.25">
      <c r="B27" s="225" t="s">
        <v>389</v>
      </c>
      <c r="C27" s="225" t="s">
        <v>295</v>
      </c>
      <c r="D27" s="220" t="s">
        <v>456</v>
      </c>
      <c r="E27" s="220" t="s">
        <v>926</v>
      </c>
      <c r="F27" s="220" t="s">
        <v>921</v>
      </c>
      <c r="G27" s="220" t="s">
        <v>922</v>
      </c>
      <c r="H27" s="225" t="s">
        <v>413</v>
      </c>
      <c r="I27" s="220" t="s">
        <v>414</v>
      </c>
      <c r="J27" s="220" t="s">
        <v>439</v>
      </c>
      <c r="K27" s="220" t="s">
        <v>393</v>
      </c>
      <c r="L27" s="220" t="s">
        <v>442</v>
      </c>
      <c r="M27" s="225" t="s">
        <v>440</v>
      </c>
    </row>
    <row r="28" spans="2:13" s="156" customFormat="1" ht="22.95" customHeight="1" x14ac:dyDescent="0.25">
      <c r="B28" s="609">
        <v>1</v>
      </c>
      <c r="C28" s="224" t="s">
        <v>913</v>
      </c>
      <c r="D28" s="254">
        <f>+D5</f>
        <v>0</v>
      </c>
      <c r="E28" s="279"/>
      <c r="F28" s="254">
        <f>+F5</f>
        <v>0</v>
      </c>
      <c r="G28" s="254">
        <f>+G5</f>
        <v>0</v>
      </c>
      <c r="H28" s="166">
        <f>+J5+J6</f>
        <v>0</v>
      </c>
      <c r="I28" s="167">
        <f>IF(E28="si",H28*0.08,H28*0.06)</f>
        <v>0</v>
      </c>
      <c r="J28" s="168">
        <f t="shared" ref="J28:J39" si="2">+I28</f>
        <v>0</v>
      </c>
      <c r="K28" s="169">
        <f>IF(D28="si",40%,IF('PAS 1 anagraf'!$E$50="RISULTA",50%,40%))</f>
        <v>0.4</v>
      </c>
      <c r="L28" s="222">
        <f>+L5</f>
        <v>0</v>
      </c>
      <c r="M28" s="158">
        <f t="shared" ref="M28:M39" si="3">+J28*(K28+L28)</f>
        <v>0</v>
      </c>
    </row>
    <row r="29" spans="2:13" s="156" customFormat="1" ht="22.95" customHeight="1" x14ac:dyDescent="0.25">
      <c r="B29" s="610"/>
      <c r="C29" s="224" t="s">
        <v>914</v>
      </c>
      <c r="D29" s="254">
        <f>+D5</f>
        <v>0</v>
      </c>
      <c r="E29" s="279"/>
      <c r="F29" s="254">
        <f>+F5</f>
        <v>0</v>
      </c>
      <c r="G29" s="254">
        <f>+G5</f>
        <v>0</v>
      </c>
      <c r="H29" s="166">
        <f>+J7</f>
        <v>0</v>
      </c>
      <c r="I29" s="167">
        <f>+H29*0.03</f>
        <v>0</v>
      </c>
      <c r="J29" s="168">
        <f t="shared" si="2"/>
        <v>0</v>
      </c>
      <c r="K29" s="169">
        <f>IF(D29="si",40%,IF('PAS 1 anagraf'!$E$50="RISULTA",50%,40%))</f>
        <v>0.4</v>
      </c>
      <c r="L29" s="222">
        <f>+L6</f>
        <v>0</v>
      </c>
      <c r="M29" s="158">
        <f t="shared" si="3"/>
        <v>0</v>
      </c>
    </row>
    <row r="30" spans="2:13" s="156" customFormat="1" ht="22.95" customHeight="1" x14ac:dyDescent="0.25">
      <c r="B30" s="609">
        <v>2</v>
      </c>
      <c r="C30" s="224" t="s">
        <v>915</v>
      </c>
      <c r="D30" s="254">
        <f>+D8</f>
        <v>0</v>
      </c>
      <c r="E30" s="279"/>
      <c r="F30" s="254">
        <f>+F8</f>
        <v>0</v>
      </c>
      <c r="G30" s="254">
        <f>+G8</f>
        <v>0</v>
      </c>
      <c r="H30" s="166">
        <f>+J8+J9</f>
        <v>0</v>
      </c>
      <c r="I30" s="167">
        <f>IF(E30="si",H30*0.08,H30*0.06)</f>
        <v>0</v>
      </c>
      <c r="J30" s="168">
        <f t="shared" si="2"/>
        <v>0</v>
      </c>
      <c r="K30" s="169">
        <f>IF(D30="si",40%,IF('PAS 1 anagraf'!$E$50="RISULTA",50%,40%))</f>
        <v>0.4</v>
      </c>
      <c r="L30" s="222">
        <f>+L8</f>
        <v>0</v>
      </c>
      <c r="M30" s="158">
        <f t="shared" si="3"/>
        <v>0</v>
      </c>
    </row>
    <row r="31" spans="2:13" s="156" customFormat="1" ht="22.95" customHeight="1" x14ac:dyDescent="0.25">
      <c r="B31" s="610"/>
      <c r="C31" s="224" t="s">
        <v>916</v>
      </c>
      <c r="D31" s="254">
        <f>+D30</f>
        <v>0</v>
      </c>
      <c r="E31" s="279"/>
      <c r="F31" s="254">
        <f>+F30</f>
        <v>0</v>
      </c>
      <c r="G31" s="254">
        <f>+G30</f>
        <v>0</v>
      </c>
      <c r="H31" s="166">
        <f>+J10</f>
        <v>0</v>
      </c>
      <c r="I31" s="167">
        <f>+H31*0.03</f>
        <v>0</v>
      </c>
      <c r="J31" s="168">
        <f>+I31</f>
        <v>0</v>
      </c>
      <c r="K31" s="169">
        <f>IF(D31="si",40%,IF('PAS 1 anagraf'!$E$50="RISULTA",50%,40%))</f>
        <v>0.4</v>
      </c>
      <c r="L31" s="222">
        <f>+L9</f>
        <v>0</v>
      </c>
      <c r="M31" s="158">
        <f>+J31*(K31+L31)</f>
        <v>0</v>
      </c>
    </row>
    <row r="32" spans="2:13" s="156" customFormat="1" ht="22.95" customHeight="1" x14ac:dyDescent="0.25">
      <c r="B32" s="609">
        <v>3</v>
      </c>
      <c r="C32" s="224" t="s">
        <v>957</v>
      </c>
      <c r="D32" s="254">
        <f>+D11</f>
        <v>0</v>
      </c>
      <c r="E32" s="279"/>
      <c r="F32" s="254">
        <f>+F11</f>
        <v>0</v>
      </c>
      <c r="G32" s="254">
        <f>+G11</f>
        <v>0</v>
      </c>
      <c r="H32" s="166">
        <f>+J11+J12+J14</f>
        <v>0</v>
      </c>
      <c r="I32" s="167">
        <f>IF(E32="si",H32*0.08,H32*0.06)</f>
        <v>0</v>
      </c>
      <c r="J32" s="168">
        <f t="shared" si="2"/>
        <v>0</v>
      </c>
      <c r="K32" s="169">
        <f>IF(D32="si",40%,IF('PAS 1 anagraf'!$E$50="RISULTA",50%,40%))</f>
        <v>0.4</v>
      </c>
      <c r="L32" s="222">
        <f>+L11</f>
        <v>0</v>
      </c>
      <c r="M32" s="158">
        <f t="shared" si="3"/>
        <v>0</v>
      </c>
    </row>
    <row r="33" spans="2:20" s="156" customFormat="1" ht="22.95" customHeight="1" x14ac:dyDescent="0.25">
      <c r="B33" s="610"/>
      <c r="C33" s="224" t="s">
        <v>958</v>
      </c>
      <c r="D33" s="254">
        <f>+D32</f>
        <v>0</v>
      </c>
      <c r="E33" s="279"/>
      <c r="F33" s="254">
        <f>+F32</f>
        <v>0</v>
      </c>
      <c r="G33" s="254">
        <f>+G32</f>
        <v>0</v>
      </c>
      <c r="H33" s="166">
        <f>+J13</f>
        <v>0</v>
      </c>
      <c r="I33" s="167">
        <f>+H33*0.03</f>
        <v>0</v>
      </c>
      <c r="J33" s="168">
        <f>+I33</f>
        <v>0</v>
      </c>
      <c r="K33" s="169">
        <f>IF(D33="si",40%,IF('PAS 1 anagraf'!$E$50="RISULTA",50%,40%))</f>
        <v>0.4</v>
      </c>
      <c r="L33" s="222">
        <f>+L12</f>
        <v>0</v>
      </c>
      <c r="M33" s="158">
        <f>+J33*(K33+L33)</f>
        <v>0</v>
      </c>
    </row>
    <row r="34" spans="2:20" s="156" customFormat="1" ht="22.95" customHeight="1" x14ac:dyDescent="0.25">
      <c r="B34" s="289">
        <v>4</v>
      </c>
      <c r="C34" s="224" t="s">
        <v>917</v>
      </c>
      <c r="D34" s="254">
        <f>+D15</f>
        <v>0</v>
      </c>
      <c r="E34" s="279"/>
      <c r="F34" s="254">
        <f>+F15</f>
        <v>0</v>
      </c>
      <c r="G34" s="254">
        <f>+G15</f>
        <v>0</v>
      </c>
      <c r="H34" s="166">
        <f>+J15+J16</f>
        <v>0</v>
      </c>
      <c r="I34" s="167">
        <f>+H34*0.03</f>
        <v>0</v>
      </c>
      <c r="J34" s="168">
        <f t="shared" si="2"/>
        <v>0</v>
      </c>
      <c r="K34" s="169">
        <f>IF(D34="si",40%,IF('PAS 1 anagraf'!$E$50="RISULTA",50%,40%))</f>
        <v>0.4</v>
      </c>
      <c r="L34" s="222">
        <f>+L15</f>
        <v>0</v>
      </c>
      <c r="M34" s="158">
        <f t="shared" si="3"/>
        <v>0</v>
      </c>
    </row>
    <row r="35" spans="2:20" s="156" customFormat="1" ht="22.95" customHeight="1" x14ac:dyDescent="0.25">
      <c r="B35" s="609">
        <v>5</v>
      </c>
      <c r="C35" s="224" t="s">
        <v>918</v>
      </c>
      <c r="D35" s="254">
        <f>+D17</f>
        <v>0</v>
      </c>
      <c r="E35" s="279"/>
      <c r="F35" s="254">
        <f>+F17</f>
        <v>0</v>
      </c>
      <c r="G35" s="254">
        <f>+G17</f>
        <v>0</v>
      </c>
      <c r="H35" s="166">
        <f>+J19</f>
        <v>0</v>
      </c>
      <c r="I35" s="167">
        <f>IF(E35="si",H35*0.08,H35*0.06)</f>
        <v>0</v>
      </c>
      <c r="J35" s="168">
        <f t="shared" si="2"/>
        <v>0</v>
      </c>
      <c r="K35" s="169">
        <f>IF(D35="si",40%,IF('PAS 1 anagraf'!$E$50="RISULTA",50%,40%))</f>
        <v>0.4</v>
      </c>
      <c r="L35" s="222">
        <f>+L17</f>
        <v>0</v>
      </c>
      <c r="M35" s="158">
        <f t="shared" si="3"/>
        <v>0</v>
      </c>
    </row>
    <row r="36" spans="2:20" s="156" customFormat="1" ht="22.95" customHeight="1" x14ac:dyDescent="0.25">
      <c r="B36" s="610"/>
      <c r="C36" s="224" t="s">
        <v>919</v>
      </c>
      <c r="D36" s="254">
        <f>+D35</f>
        <v>0</v>
      </c>
      <c r="E36" s="279"/>
      <c r="F36" s="254">
        <f>+F35</f>
        <v>0</v>
      </c>
      <c r="G36" s="254">
        <f>+G35</f>
        <v>0</v>
      </c>
      <c r="H36" s="166">
        <f>+J17+J18</f>
        <v>0</v>
      </c>
      <c r="I36" s="167">
        <f>+H36*0.03</f>
        <v>0</v>
      </c>
      <c r="J36" s="168">
        <f t="shared" si="2"/>
        <v>0</v>
      </c>
      <c r="K36" s="169">
        <f>IF(D36="si",40%,IF('PAS 1 anagraf'!$E$50="RISULTA",50%,40%))</f>
        <v>0.4</v>
      </c>
      <c r="L36" s="222">
        <f>+L17</f>
        <v>0</v>
      </c>
      <c r="M36" s="158">
        <f t="shared" si="3"/>
        <v>0</v>
      </c>
    </row>
    <row r="37" spans="2:20" s="156" customFormat="1" ht="22.95" customHeight="1" x14ac:dyDescent="0.25">
      <c r="B37" s="609">
        <v>6</v>
      </c>
      <c r="C37" s="224" t="s">
        <v>956</v>
      </c>
      <c r="D37" s="254">
        <f>+D20</f>
        <v>0</v>
      </c>
      <c r="E37" s="279"/>
      <c r="F37" s="254">
        <f>+F20</f>
        <v>0</v>
      </c>
      <c r="G37" s="254">
        <f>+G20</f>
        <v>0</v>
      </c>
      <c r="H37" s="166">
        <f>+J22</f>
        <v>0</v>
      </c>
      <c r="I37" s="167">
        <f>IF(E37="si",H37*0.08,H37*0.06)</f>
        <v>0</v>
      </c>
      <c r="J37" s="168">
        <f t="shared" si="2"/>
        <v>0</v>
      </c>
      <c r="K37" s="169">
        <f>IF(D37="si",40%,IF('PAS 1 anagraf'!$E$50="RISULTA",50%,40%))</f>
        <v>0.4</v>
      </c>
      <c r="L37" s="222">
        <f>+L20</f>
        <v>0</v>
      </c>
      <c r="M37" s="158">
        <f t="shared" si="3"/>
        <v>0</v>
      </c>
    </row>
    <row r="38" spans="2:20" s="156" customFormat="1" ht="22.95" customHeight="1" x14ac:dyDescent="0.25">
      <c r="B38" s="610"/>
      <c r="C38" s="224" t="s">
        <v>955</v>
      </c>
      <c r="D38" s="254">
        <f>+D37</f>
        <v>0</v>
      </c>
      <c r="E38" s="279"/>
      <c r="F38" s="254">
        <f>+F37</f>
        <v>0</v>
      </c>
      <c r="G38" s="254">
        <f>+G37</f>
        <v>0</v>
      </c>
      <c r="H38" s="166">
        <f>+J20+J21</f>
        <v>0</v>
      </c>
      <c r="I38" s="167">
        <f>+H38*0.03</f>
        <v>0</v>
      </c>
      <c r="J38" s="168">
        <f t="shared" si="2"/>
        <v>0</v>
      </c>
      <c r="K38" s="169">
        <f>IF(D38="si",40%,IF('PAS 1 anagraf'!$E$50="RISULTA",50%,40%))</f>
        <v>0.4</v>
      </c>
      <c r="L38" s="222">
        <f>+L20</f>
        <v>0</v>
      </c>
      <c r="M38" s="158">
        <f t="shared" si="3"/>
        <v>0</v>
      </c>
    </row>
    <row r="39" spans="2:20" s="156" customFormat="1" ht="22.95" customHeight="1" x14ac:dyDescent="0.25">
      <c r="B39" s="164">
        <v>7</v>
      </c>
      <c r="C39" s="224" t="s">
        <v>920</v>
      </c>
      <c r="D39" s="254">
        <f>+D23</f>
        <v>0</v>
      </c>
      <c r="E39" s="279"/>
      <c r="F39" s="254">
        <f>+F23</f>
        <v>0</v>
      </c>
      <c r="G39" s="254">
        <f>+G23</f>
        <v>0</v>
      </c>
      <c r="H39" s="166">
        <f>+J23</f>
        <v>0</v>
      </c>
      <c r="I39" s="167">
        <f>+H39*0.03</f>
        <v>0</v>
      </c>
      <c r="J39" s="168">
        <f t="shared" si="2"/>
        <v>0</v>
      </c>
      <c r="K39" s="169">
        <f>IF(D39="si",40%,IF('PAS 1 anagraf'!$E$50="RISULTA",50%,40%))</f>
        <v>0.4</v>
      </c>
      <c r="L39" s="222">
        <f>+L23</f>
        <v>0</v>
      </c>
      <c r="M39" s="158">
        <f t="shared" si="3"/>
        <v>0</v>
      </c>
    </row>
    <row r="40" spans="2:20" x14ac:dyDescent="0.25">
      <c r="I40" s="170"/>
    </row>
    <row r="41" spans="2:20" s="156" customFormat="1" ht="18.600000000000001" customHeight="1" x14ac:dyDescent="0.25">
      <c r="B41" s="161"/>
      <c r="C41" s="612" t="s">
        <v>415</v>
      </c>
      <c r="D41" s="613"/>
      <c r="E41" s="613"/>
      <c r="F41" s="613"/>
      <c r="G41" s="614"/>
      <c r="H41" s="166">
        <f>SUM(H28:H39)</f>
        <v>0</v>
      </c>
      <c r="I41" s="171"/>
      <c r="J41" s="166"/>
      <c r="K41" s="169" t="str">
        <f>IFERROR(+M41/H41," ")</f>
        <v xml:space="preserve"> </v>
      </c>
      <c r="L41" s="178"/>
      <c r="M41" s="173">
        <f>+M25</f>
        <v>0</v>
      </c>
    </row>
    <row r="42" spans="2:20" s="156" customFormat="1" ht="18.600000000000001" customHeight="1" x14ac:dyDescent="0.25">
      <c r="B42" s="161"/>
      <c r="C42" s="612" t="s">
        <v>416</v>
      </c>
      <c r="D42" s="613"/>
      <c r="E42" s="613"/>
      <c r="F42" s="613"/>
      <c r="G42" s="614"/>
      <c r="H42" s="165"/>
      <c r="I42" s="172"/>
      <c r="J42" s="173">
        <f>SUM(J28:J39)</f>
        <v>0</v>
      </c>
      <c r="K42" s="169" t="str">
        <f>IFERROR(M42/J42," ")</f>
        <v xml:space="preserve"> </v>
      </c>
      <c r="L42" s="178"/>
      <c r="M42" s="173">
        <f>SUM(M28:M39)</f>
        <v>0</v>
      </c>
    </row>
    <row r="43" spans="2:20" s="156" customFormat="1" ht="18.600000000000001" customHeight="1" x14ac:dyDescent="0.25">
      <c r="B43" s="216"/>
      <c r="C43" s="616" t="s">
        <v>417</v>
      </c>
      <c r="D43" s="616"/>
      <c r="E43" s="616"/>
      <c r="F43" s="616"/>
      <c r="G43" s="616"/>
      <c r="H43" s="616"/>
      <c r="I43" s="616"/>
      <c r="J43" s="226">
        <f>+J42+H41</f>
        <v>0</v>
      </c>
      <c r="K43" s="167"/>
      <c r="L43" s="167"/>
      <c r="M43" s="174">
        <f>SUM(M41:M42)</f>
        <v>0</v>
      </c>
    </row>
    <row r="44" spans="2:20" s="156" customFormat="1" ht="18.600000000000001" customHeight="1" x14ac:dyDescent="0.25">
      <c r="B44" s="161"/>
      <c r="I44" s="161" t="s">
        <v>418</v>
      </c>
      <c r="J44" s="175"/>
      <c r="K44" s="213" t="str">
        <f>IFERROR(+M44/J43," ")</f>
        <v xml:space="preserve"> </v>
      </c>
      <c r="M44" s="214">
        <f>SUM(M43:M43)</f>
        <v>0</v>
      </c>
      <c r="T44" s="430"/>
    </row>
    <row r="45" spans="2:20" s="156" customFormat="1" ht="9" customHeight="1" x14ac:dyDescent="0.25">
      <c r="B45" s="161"/>
      <c r="I45" s="161"/>
      <c r="J45" s="175"/>
      <c r="K45" s="355"/>
      <c r="M45" s="215"/>
    </row>
    <row r="46" spans="2:20" s="156" customFormat="1" ht="18.600000000000001" customHeight="1" x14ac:dyDescent="0.25">
      <c r="B46" s="161"/>
      <c r="I46" s="161"/>
      <c r="J46" s="611" t="str">
        <f>IF(M44&lt;4999.99,"LA DOMANDA NON E' AMMISSIBILE","CONFORME AL BANDO")</f>
        <v>LA DOMANDA NON E' AMMISSIBILE</v>
      </c>
      <c r="K46" s="611"/>
      <c r="L46" s="611"/>
      <c r="M46" s="611"/>
    </row>
    <row r="48" spans="2:20" x14ac:dyDescent="0.25">
      <c r="B48" s="154" t="s">
        <v>259</v>
      </c>
    </row>
    <row r="49" spans="2:14" x14ac:dyDescent="0.25">
      <c r="B49" s="154"/>
    </row>
    <row r="50" spans="2:14" x14ac:dyDescent="0.25">
      <c r="B50" s="154" t="s">
        <v>449</v>
      </c>
    </row>
    <row r="52" spans="2:14" ht="43.95" customHeight="1" x14ac:dyDescent="0.25">
      <c r="B52" s="602" t="s">
        <v>448</v>
      </c>
      <c r="C52" s="603"/>
      <c r="D52" s="250"/>
      <c r="E52" s="603" t="s">
        <v>183</v>
      </c>
      <c r="F52" s="603"/>
      <c r="G52" s="603"/>
      <c r="H52" s="603"/>
      <c r="I52" s="603"/>
      <c r="J52" s="603"/>
      <c r="K52" s="603"/>
      <c r="L52" s="603"/>
      <c r="M52" s="603"/>
      <c r="N52" s="247"/>
    </row>
    <row r="54" spans="2:14" ht="43.95" customHeight="1" x14ac:dyDescent="0.25">
      <c r="B54" s="604" t="s">
        <v>182</v>
      </c>
      <c r="C54" s="605"/>
      <c r="D54" s="251"/>
      <c r="E54" s="601" t="s">
        <v>980</v>
      </c>
      <c r="F54" s="601"/>
      <c r="G54" s="601"/>
      <c r="H54" s="601"/>
      <c r="I54" s="601"/>
      <c r="J54" s="601"/>
      <c r="K54" s="601"/>
      <c r="L54" s="601"/>
      <c r="M54" s="601"/>
    </row>
    <row r="56" spans="2:14" ht="27.6" customHeight="1" x14ac:dyDescent="0.25">
      <c r="B56" s="600" t="s">
        <v>921</v>
      </c>
      <c r="C56" s="600"/>
      <c r="D56" s="600"/>
      <c r="E56" s="601" t="s">
        <v>981</v>
      </c>
      <c r="F56" s="601"/>
      <c r="G56" s="601"/>
      <c r="H56" s="601"/>
      <c r="I56" s="601"/>
      <c r="J56" s="601"/>
      <c r="K56" s="601"/>
      <c r="L56" s="601"/>
      <c r="M56" s="601"/>
    </row>
    <row r="57" spans="2:14" ht="24" customHeight="1" x14ac:dyDescent="0.25">
      <c r="B57" s="418"/>
      <c r="C57" s="418"/>
      <c r="D57" s="418"/>
    </row>
    <row r="58" spans="2:14" ht="30.6" customHeight="1" x14ac:dyDescent="0.25">
      <c r="B58" s="600" t="s">
        <v>922</v>
      </c>
      <c r="C58" s="600"/>
      <c r="D58" s="600"/>
      <c r="E58" s="601" t="s">
        <v>982</v>
      </c>
      <c r="F58" s="601"/>
      <c r="G58" s="601"/>
      <c r="H58" s="601"/>
      <c r="I58" s="601"/>
      <c r="J58" s="601"/>
      <c r="K58" s="601"/>
      <c r="L58" s="601"/>
      <c r="M58" s="601"/>
    </row>
    <row r="71" spans="2:12" ht="13.95" customHeight="1" x14ac:dyDescent="0.25">
      <c r="B71" s="176" t="s">
        <v>394</v>
      </c>
      <c r="C71" s="177" t="s">
        <v>395</v>
      </c>
      <c r="D71" s="177"/>
      <c r="E71" s="177"/>
      <c r="F71" s="177"/>
      <c r="G71" s="177"/>
      <c r="L71" s="177"/>
    </row>
    <row r="72" spans="2:12" ht="13.95" customHeight="1" x14ac:dyDescent="0.25">
      <c r="B72" s="176" t="s">
        <v>396</v>
      </c>
      <c r="C72" s="177" t="s">
        <v>397</v>
      </c>
      <c r="D72" s="177"/>
      <c r="E72" s="177"/>
      <c r="F72" s="177"/>
      <c r="G72" s="177"/>
      <c r="L72" s="177"/>
    </row>
    <row r="73" spans="2:12" ht="13.95" customHeight="1" x14ac:dyDescent="0.25">
      <c r="B73" s="176" t="s">
        <v>398</v>
      </c>
      <c r="C73" s="177" t="s">
        <v>399</v>
      </c>
      <c r="D73" s="177"/>
      <c r="E73" s="177"/>
      <c r="F73" s="177"/>
      <c r="G73" s="177"/>
      <c r="L73" s="177"/>
    </row>
    <row r="74" spans="2:12" ht="13.95" customHeight="1" x14ac:dyDescent="0.25">
      <c r="B74" s="176" t="s">
        <v>400</v>
      </c>
      <c r="C74" s="177" t="s">
        <v>401</v>
      </c>
      <c r="D74" s="177"/>
      <c r="E74" s="177"/>
      <c r="F74" s="177"/>
      <c r="G74" s="177"/>
      <c r="L74" s="177"/>
    </row>
    <row r="75" spans="2:12" ht="75" x14ac:dyDescent="0.25">
      <c r="B75" s="176" t="s">
        <v>402</v>
      </c>
      <c r="C75" s="177" t="s">
        <v>403</v>
      </c>
      <c r="D75" s="177"/>
      <c r="E75" s="177"/>
      <c r="F75" s="177"/>
      <c r="G75" s="177"/>
      <c r="L75" s="177"/>
    </row>
    <row r="76" spans="2:12" ht="30" x14ac:dyDescent="0.25">
      <c r="B76" s="176" t="s">
        <v>404</v>
      </c>
      <c r="C76" s="177" t="s">
        <v>405</v>
      </c>
      <c r="D76" s="177"/>
      <c r="E76" s="177"/>
      <c r="F76" s="177"/>
      <c r="G76" s="177"/>
      <c r="L76" s="177"/>
    </row>
    <row r="77" spans="2:12" ht="75" x14ac:dyDescent="0.25">
      <c r="B77" s="176" t="s">
        <v>406</v>
      </c>
      <c r="C77" s="177" t="s">
        <v>407</v>
      </c>
      <c r="D77" s="177"/>
      <c r="E77" s="177"/>
      <c r="F77" s="177"/>
      <c r="G77" s="177"/>
      <c r="L77" s="177"/>
    </row>
    <row r="78" spans="2:12" ht="60" x14ac:dyDescent="0.25">
      <c r="B78" s="176" t="s">
        <v>408</v>
      </c>
      <c r="C78" s="177" t="s">
        <v>409</v>
      </c>
      <c r="D78" s="177"/>
      <c r="E78" s="177"/>
      <c r="F78" s="177"/>
      <c r="G78" s="177"/>
      <c r="L78" s="177"/>
    </row>
    <row r="79" spans="2:12" ht="138" x14ac:dyDescent="0.25">
      <c r="B79" s="159" t="s">
        <v>410</v>
      </c>
      <c r="C79" s="163" t="s">
        <v>411</v>
      </c>
      <c r="D79" s="163"/>
      <c r="E79" s="163"/>
      <c r="F79" s="163"/>
      <c r="G79" s="163"/>
      <c r="L79" s="163"/>
    </row>
    <row r="80" spans="2:12" ht="55.2" x14ac:dyDescent="0.25">
      <c r="B80" s="159" t="s">
        <v>412</v>
      </c>
      <c r="C80" s="163" t="s">
        <v>419</v>
      </c>
      <c r="D80" s="163"/>
      <c r="E80" s="163"/>
      <c r="F80" s="163"/>
      <c r="G80" s="163"/>
      <c r="L80" s="163"/>
    </row>
  </sheetData>
  <sheetProtection algorithmName="SHA-512" hashValue="X3rhrTw42Cc9glhfEMvm7Au0c3dKAynnt1nVj15zII7bLp4rGYVXSG4sfAsESTaHPdHHOS4HMudy9Q5Hs9ckJg==" saltValue="AEJtcTEjrN22TafAD7SaYA==" spinCount="100000" sheet="1" formatCells="0" formatColumns="0" formatRows="0" insertColumns="0" insertRows="0" insertHyperlinks="0" deleteColumns="0" deleteRows="0" sort="0" autoFilter="0" pivotTables="0"/>
  <mergeCells count="30">
    <mergeCell ref="B2:M2"/>
    <mergeCell ref="B30:B31"/>
    <mergeCell ref="B32:B33"/>
    <mergeCell ref="C43:I43"/>
    <mergeCell ref="B5:B7"/>
    <mergeCell ref="C5:C7"/>
    <mergeCell ref="B8:B10"/>
    <mergeCell ref="C8:C10"/>
    <mergeCell ref="B11:B14"/>
    <mergeCell ref="B28:B29"/>
    <mergeCell ref="B20:B22"/>
    <mergeCell ref="C20:C22"/>
    <mergeCell ref="B15:B16"/>
    <mergeCell ref="B17:B19"/>
    <mergeCell ref="C11:C14"/>
    <mergeCell ref="C15:C16"/>
    <mergeCell ref="C17:C19"/>
    <mergeCell ref="B35:B36"/>
    <mergeCell ref="B37:B38"/>
    <mergeCell ref="J46:M46"/>
    <mergeCell ref="C41:G41"/>
    <mergeCell ref="C42:G42"/>
    <mergeCell ref="B56:D56"/>
    <mergeCell ref="B58:D58"/>
    <mergeCell ref="E56:M56"/>
    <mergeCell ref="E58:M58"/>
    <mergeCell ref="B52:C52"/>
    <mergeCell ref="E52:M52"/>
    <mergeCell ref="B54:C54"/>
    <mergeCell ref="E54:M54"/>
  </mergeCells>
  <conditionalFormatting sqref="J46:K46 M46">
    <cfRule type="cellIs" dxfId="22" priority="10" stopIfTrue="1" operator="equal">
      <formula>"CONFORME AL BANDO"</formula>
    </cfRule>
    <cfRule type="cellIs" dxfId="21" priority="12" stopIfTrue="1" operator="equal">
      <formula>"LA DOMANDA NON E' AMMISSIBILE"</formula>
    </cfRule>
  </conditionalFormatting>
  <conditionalFormatting sqref="M44">
    <cfRule type="cellIs" dxfId="20" priority="11" stopIfTrue="1" operator="lessThanOrEqual">
      <formula>4999.99</formula>
    </cfRule>
    <cfRule type="cellIs" dxfId="19" priority="13" stopIfTrue="1" operator="greaterThanOrEqual">
      <formula>5000</formula>
    </cfRule>
  </conditionalFormatting>
  <conditionalFormatting sqref="J43">
    <cfRule type="cellIs" dxfId="18" priority="5" stopIfTrue="1" operator="greaterThanOrEqual">
      <formula>12500</formula>
    </cfRule>
    <cfRule type="cellIs" dxfId="17" priority="8" stopIfTrue="1" operator="lessThanOrEqual">
      <formula>9999.99</formula>
    </cfRule>
    <cfRule type="cellIs" dxfId="16" priority="9" stopIfTrue="1" operator="between">
      <formula>10000</formula>
      <formula>12499.99</formula>
    </cfRule>
  </conditionalFormatting>
  <conditionalFormatting sqref="D28:D39 F28:G39">
    <cfRule type="cellIs" dxfId="15" priority="2" stopIfTrue="1" operator="equal">
      <formula>0</formula>
    </cfRule>
  </conditionalFormatting>
  <dataValidations disablePrompts="1" count="5">
    <dataValidation type="list" allowBlank="1" showInputMessage="1" showErrorMessage="1" sqref="C26:G26 L26">
      <formula1>$C$71:$C$80</formula1>
    </dataValidation>
    <dataValidation type="list" allowBlank="1" showInputMessage="1" showErrorMessage="1" sqref="D5 D20 D8 D11 D15 D17 D23">
      <formula1>"SI,NO"</formula1>
    </dataValidation>
    <dataValidation type="list" allowBlank="1" showInputMessage="1" showErrorMessage="1" sqref="I5:I6 I22 I8:I9 I11:I12 I14 I19">
      <formula1>"COMPUTO METRICO,PREVENTIVI INT STRUTTURALI"</formula1>
    </dataValidation>
    <dataValidation type="list" allowBlank="1" showInputMessage="1" showErrorMessage="1" sqref="E5:G5 E20:G20 E8:G8 E11:G11 E15:G15 E17:G17 E23:G23">
      <formula1>"SI,"</formula1>
    </dataValidation>
    <dataValidation type="list" allowBlank="1" showInputMessage="1" showErrorMessage="1" sqref="E28:E39">
      <formula1>"SI,no"</formula1>
    </dataValidation>
  </dataValidations>
  <pageMargins left="0.31496062992125984" right="0.27559055118110237" top="0.55118110236220474" bottom="0.31496062992125984" header="0.31496062992125984" footer="0.31496062992125984"/>
  <pageSetup paperSize="9" scale="49" fitToHeight="2" orientation="portrait" blackAndWhite="1" r:id="rId1"/>
  <headerFooter>
    <oddHeader>&amp;C&amp;14Regione Liguria - Piano Aziendale di Sviluppo&amp;RSOTTOMISURA  4.1.1 EURI</oddHeader>
    <oddFooter>&amp;C&amp;A&amp;Rpag 4</oddFooter>
  </headerFooter>
  <ignoredErrors>
    <ignoredError sqref="J28:J39 K44" unlockedFormula="1"/>
    <ignoredError sqref="I29:I37 F32:H32 D32:D38 F34:H37 F33:G3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2:AI44"/>
  <sheetViews>
    <sheetView showGridLines="0" topLeftCell="A3" zoomScale="70" zoomScaleNormal="70" workbookViewId="0">
      <selection activeCell="AF20" sqref="AF1:AF1048576"/>
    </sheetView>
  </sheetViews>
  <sheetFormatPr defaultColWidth="12.44140625" defaultRowHeight="13.2" x14ac:dyDescent="0.25"/>
  <cols>
    <col min="1" max="1" width="4.44140625" customWidth="1"/>
    <col min="2" max="2" width="3.5546875" customWidth="1"/>
    <col min="3" max="11" width="3.109375" customWidth="1"/>
    <col min="12" max="12" width="24.33203125" customWidth="1"/>
    <col min="13" max="19" width="3.109375" customWidth="1"/>
    <col min="20" max="20" width="28.6640625" customWidth="1"/>
    <col min="21" max="27" width="3.109375" customWidth="1"/>
    <col min="28" max="28" width="12.109375" customWidth="1"/>
    <col min="29" max="30" width="3.109375" customWidth="1"/>
    <col min="31" max="31" width="63.5546875" customWidth="1"/>
    <col min="32" max="32" width="33.44140625" customWidth="1"/>
    <col min="33" max="33" width="10.88671875" customWidth="1"/>
    <col min="34" max="34" width="26.33203125" customWidth="1"/>
    <col min="35" max="35" width="3.109375" customWidth="1"/>
  </cols>
  <sheetData>
    <row r="2" spans="1:35" ht="28.95" customHeight="1" x14ac:dyDescent="0.25">
      <c r="A2" s="635" t="s">
        <v>854</v>
      </c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636"/>
      <c r="T2" s="636"/>
      <c r="U2" s="636"/>
      <c r="V2" s="636"/>
      <c r="W2" s="636"/>
      <c r="X2" s="636"/>
      <c r="Y2" s="636"/>
      <c r="Z2" s="636"/>
      <c r="AA2" s="636"/>
      <c r="AB2" s="636"/>
      <c r="AC2" s="636"/>
      <c r="AD2" s="636"/>
      <c r="AE2" s="636"/>
      <c r="AF2" s="636"/>
      <c r="AG2" s="636"/>
      <c r="AH2" s="636"/>
      <c r="AI2" s="636"/>
    </row>
    <row r="3" spans="1:35" ht="52.2" customHeight="1" x14ac:dyDescent="0.25">
      <c r="A3" s="636"/>
      <c r="B3" s="636"/>
      <c r="C3" s="636"/>
      <c r="D3" s="636"/>
      <c r="E3" s="636"/>
      <c r="F3" s="636"/>
      <c r="G3" s="636"/>
      <c r="H3" s="636"/>
      <c r="I3" s="636"/>
      <c r="J3" s="636"/>
      <c r="K3" s="636"/>
      <c r="L3" s="636"/>
      <c r="M3" s="636"/>
      <c r="N3" s="636"/>
      <c r="O3" s="636"/>
      <c r="P3" s="636"/>
      <c r="Q3" s="636"/>
      <c r="R3" s="636"/>
      <c r="S3" s="636"/>
      <c r="T3" s="636"/>
      <c r="U3" s="636"/>
      <c r="V3" s="636"/>
      <c r="W3" s="636"/>
      <c r="X3" s="636"/>
      <c r="Y3" s="636"/>
      <c r="Z3" s="636"/>
      <c r="AA3" s="636"/>
      <c r="AB3" s="636"/>
      <c r="AC3" s="636"/>
      <c r="AD3" s="636"/>
      <c r="AE3" s="636"/>
      <c r="AF3" s="636"/>
      <c r="AG3" s="636"/>
      <c r="AH3" s="636"/>
      <c r="AI3" s="636"/>
    </row>
    <row r="4" spans="1:35" ht="17.399999999999999" x14ac:dyDescent="0.3">
      <c r="A4" s="37"/>
      <c r="B4" s="3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22.8" x14ac:dyDescent="0.4">
      <c r="A5" s="295" t="s">
        <v>989</v>
      </c>
      <c r="B5" s="296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"/>
      <c r="AG5" s="29"/>
      <c r="AH5" s="29"/>
      <c r="AI5" s="29"/>
    </row>
    <row r="6" spans="1:35" ht="17.399999999999999" x14ac:dyDescent="0.3">
      <c r="A6" s="2"/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1"/>
    </row>
    <row r="7" spans="1:35" s="302" customFormat="1" ht="73.95" customHeight="1" x14ac:dyDescent="0.6">
      <c r="A7" s="300"/>
      <c r="B7" s="637"/>
      <c r="C7" s="637"/>
      <c r="D7" s="638" t="s">
        <v>855</v>
      </c>
      <c r="E7" s="638"/>
      <c r="F7" s="638"/>
      <c r="G7" s="638"/>
      <c r="H7" s="638"/>
      <c r="I7" s="638"/>
      <c r="J7" s="638"/>
      <c r="K7" s="638"/>
      <c r="L7" s="638"/>
      <c r="M7" s="638"/>
      <c r="N7" s="638"/>
      <c r="O7" s="638"/>
      <c r="P7" s="638"/>
      <c r="Q7" s="638"/>
      <c r="R7" s="638"/>
      <c r="S7" s="638"/>
      <c r="T7" s="638"/>
      <c r="U7" s="638"/>
      <c r="V7" s="638"/>
      <c r="W7" s="638"/>
      <c r="X7" s="638"/>
      <c r="Y7" s="638"/>
      <c r="Z7" s="638"/>
      <c r="AA7" s="638"/>
      <c r="AB7" s="638"/>
      <c r="AC7" s="638"/>
      <c r="AD7" s="638"/>
      <c r="AE7" s="638"/>
      <c r="AF7" s="638"/>
      <c r="AG7" s="301"/>
      <c r="AH7" s="301" t="s">
        <v>856</v>
      </c>
      <c r="AI7" s="42"/>
    </row>
    <row r="8" spans="1:35" ht="65.400000000000006" customHeight="1" x14ac:dyDescent="0.3">
      <c r="A8" s="18"/>
      <c r="B8" s="628"/>
      <c r="C8" s="628"/>
      <c r="D8" s="639" t="s">
        <v>857</v>
      </c>
      <c r="E8" s="639"/>
      <c r="F8" s="639"/>
      <c r="G8" s="639"/>
      <c r="H8" s="639"/>
      <c r="I8" s="639"/>
      <c r="J8" s="639"/>
      <c r="K8" s="639"/>
      <c r="L8" s="639"/>
      <c r="M8" s="639"/>
      <c r="N8" s="639"/>
      <c r="O8" s="639"/>
      <c r="P8" s="639" t="s">
        <v>858</v>
      </c>
      <c r="Q8" s="639"/>
      <c r="R8" s="639"/>
      <c r="S8" s="639"/>
      <c r="T8" s="639"/>
      <c r="U8" s="639"/>
      <c r="V8" s="639"/>
      <c r="W8" s="639"/>
      <c r="X8" s="639"/>
      <c r="Y8" s="639"/>
      <c r="Z8" s="639"/>
      <c r="AA8" s="639"/>
      <c r="AB8" s="639"/>
      <c r="AC8" s="639"/>
      <c r="AD8" s="639"/>
      <c r="AE8" s="358" t="s">
        <v>859</v>
      </c>
      <c r="AF8" s="359" t="s">
        <v>990</v>
      </c>
      <c r="AG8" s="360" t="s">
        <v>935</v>
      </c>
      <c r="AH8" s="359" t="s">
        <v>860</v>
      </c>
      <c r="AI8" s="31"/>
    </row>
    <row r="9" spans="1:35" ht="99" customHeight="1" x14ac:dyDescent="0.3">
      <c r="A9" s="18"/>
      <c r="B9" s="628">
        <v>1</v>
      </c>
      <c r="C9" s="628"/>
      <c r="D9" s="626" t="s">
        <v>948</v>
      </c>
      <c r="E9" s="626"/>
      <c r="F9" s="626"/>
      <c r="G9" s="626"/>
      <c r="H9" s="626"/>
      <c r="I9" s="626"/>
      <c r="J9" s="626"/>
      <c r="K9" s="626"/>
      <c r="L9" s="626"/>
      <c r="M9" s="626"/>
      <c r="N9" s="626"/>
      <c r="O9" s="626"/>
      <c r="P9" s="630" t="s">
        <v>954</v>
      </c>
      <c r="Q9" s="630"/>
      <c r="R9" s="630"/>
      <c r="S9" s="630"/>
      <c r="T9" s="630"/>
      <c r="U9" s="630"/>
      <c r="V9" s="630"/>
      <c r="W9" s="630"/>
      <c r="X9" s="630"/>
      <c r="Y9" s="630"/>
      <c r="Z9" s="630"/>
      <c r="AA9" s="630"/>
      <c r="AB9" s="630"/>
      <c r="AC9" s="630"/>
      <c r="AD9" s="630"/>
      <c r="AE9" s="630" t="s">
        <v>927</v>
      </c>
      <c r="AF9" s="634"/>
      <c r="AG9" s="411">
        <f>IFERROR(AH9/$P$32,)</f>
        <v>0</v>
      </c>
      <c r="AH9" s="361"/>
      <c r="AI9" s="31"/>
    </row>
    <row r="10" spans="1:35" ht="12" hidden="1" customHeight="1" x14ac:dyDescent="0.3">
      <c r="A10" s="18"/>
      <c r="B10" s="628"/>
      <c r="C10" s="628"/>
      <c r="D10" s="626"/>
      <c r="E10" s="626"/>
      <c r="F10" s="626"/>
      <c r="G10" s="626"/>
      <c r="H10" s="626"/>
      <c r="I10" s="626"/>
      <c r="J10" s="626"/>
      <c r="K10" s="626"/>
      <c r="L10" s="626"/>
      <c r="M10" s="626"/>
      <c r="N10" s="626"/>
      <c r="O10" s="626"/>
      <c r="P10" s="630"/>
      <c r="Q10" s="630"/>
      <c r="R10" s="630"/>
      <c r="S10" s="630"/>
      <c r="T10" s="630"/>
      <c r="U10" s="630"/>
      <c r="V10" s="630"/>
      <c r="W10" s="630"/>
      <c r="X10" s="630"/>
      <c r="Y10" s="630"/>
      <c r="Z10" s="630"/>
      <c r="AA10" s="630"/>
      <c r="AB10" s="630"/>
      <c r="AC10" s="630"/>
      <c r="AD10" s="630"/>
      <c r="AE10" s="630"/>
      <c r="AF10" s="634"/>
      <c r="AG10" s="411" t="e">
        <f>+AH10/$P$32</f>
        <v>#DIV/0!</v>
      </c>
      <c r="AH10" s="362"/>
      <c r="AI10" s="31"/>
    </row>
    <row r="11" spans="1:35" ht="46.95" customHeight="1" x14ac:dyDescent="0.3">
      <c r="A11" s="18"/>
      <c r="B11" s="628"/>
      <c r="C11" s="628"/>
      <c r="D11" s="626"/>
      <c r="E11" s="626"/>
      <c r="F11" s="626"/>
      <c r="G11" s="626"/>
      <c r="H11" s="626"/>
      <c r="I11" s="626"/>
      <c r="J11" s="626"/>
      <c r="K11" s="626"/>
      <c r="L11" s="626"/>
      <c r="M11" s="626"/>
      <c r="N11" s="626"/>
      <c r="O11" s="626"/>
      <c r="P11" s="630" t="s">
        <v>861</v>
      </c>
      <c r="Q11" s="630"/>
      <c r="R11" s="630"/>
      <c r="S11" s="630"/>
      <c r="T11" s="630"/>
      <c r="U11" s="630"/>
      <c r="V11" s="630"/>
      <c r="W11" s="630"/>
      <c r="X11" s="630"/>
      <c r="Y11" s="630"/>
      <c r="Z11" s="630"/>
      <c r="AA11" s="630"/>
      <c r="AB11" s="630"/>
      <c r="AC11" s="630"/>
      <c r="AD11" s="630"/>
      <c r="AE11" s="370" t="s">
        <v>862</v>
      </c>
      <c r="AF11" s="356"/>
      <c r="AG11" s="411">
        <f>IFERROR(+AH11/$P$32,)</f>
        <v>0</v>
      </c>
      <c r="AH11" s="362"/>
      <c r="AI11" s="31"/>
    </row>
    <row r="12" spans="1:35" ht="46.95" customHeight="1" x14ac:dyDescent="0.3">
      <c r="A12" s="18"/>
      <c r="B12" s="628"/>
      <c r="C12" s="628"/>
      <c r="D12" s="626"/>
      <c r="E12" s="626"/>
      <c r="F12" s="626"/>
      <c r="G12" s="626"/>
      <c r="H12" s="626"/>
      <c r="I12" s="626"/>
      <c r="J12" s="626"/>
      <c r="K12" s="626"/>
      <c r="L12" s="626"/>
      <c r="M12" s="626"/>
      <c r="N12" s="626"/>
      <c r="O12" s="626"/>
      <c r="P12" s="630"/>
      <c r="Q12" s="630"/>
      <c r="R12" s="630"/>
      <c r="S12" s="630"/>
      <c r="T12" s="630"/>
      <c r="U12" s="630"/>
      <c r="V12" s="630"/>
      <c r="W12" s="630"/>
      <c r="X12" s="630"/>
      <c r="Y12" s="630"/>
      <c r="Z12" s="630"/>
      <c r="AA12" s="630"/>
      <c r="AB12" s="630"/>
      <c r="AC12" s="630"/>
      <c r="AD12" s="630"/>
      <c r="AE12" s="370" t="s">
        <v>927</v>
      </c>
      <c r="AF12" s="356"/>
      <c r="AG12" s="411">
        <f t="shared" ref="AG12:AG30" si="0">IFERROR(AH12/$P$32,)</f>
        <v>0</v>
      </c>
      <c r="AH12" s="362"/>
      <c r="AI12" s="31"/>
    </row>
    <row r="13" spans="1:35" ht="59.4" customHeight="1" x14ac:dyDescent="0.3">
      <c r="A13" s="18"/>
      <c r="B13" s="628"/>
      <c r="C13" s="628"/>
      <c r="D13" s="626"/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630" t="s">
        <v>937</v>
      </c>
      <c r="Q13" s="630"/>
      <c r="R13" s="630"/>
      <c r="S13" s="630"/>
      <c r="T13" s="630"/>
      <c r="U13" s="630"/>
      <c r="V13" s="630"/>
      <c r="W13" s="630"/>
      <c r="X13" s="630"/>
      <c r="Y13" s="630"/>
      <c r="Z13" s="630"/>
      <c r="AA13" s="630"/>
      <c r="AB13" s="630"/>
      <c r="AC13" s="630"/>
      <c r="AD13" s="630"/>
      <c r="AE13" s="370" t="s">
        <v>942</v>
      </c>
      <c r="AF13" s="324"/>
      <c r="AG13" s="411">
        <f t="shared" si="0"/>
        <v>0</v>
      </c>
      <c r="AH13" s="363"/>
      <c r="AI13" s="31"/>
    </row>
    <row r="14" spans="1:35" ht="36" customHeight="1" x14ac:dyDescent="0.3">
      <c r="A14" s="18"/>
      <c r="B14" s="633">
        <v>2</v>
      </c>
      <c r="C14" s="633"/>
      <c r="D14" s="626" t="s">
        <v>881</v>
      </c>
      <c r="E14" s="626"/>
      <c r="F14" s="626"/>
      <c r="G14" s="626"/>
      <c r="H14" s="626"/>
      <c r="I14" s="626"/>
      <c r="J14" s="626"/>
      <c r="K14" s="626"/>
      <c r="L14" s="626"/>
      <c r="M14" s="626"/>
      <c r="N14" s="626"/>
      <c r="O14" s="626"/>
      <c r="P14" s="630" t="s">
        <v>936</v>
      </c>
      <c r="Q14" s="630"/>
      <c r="R14" s="630"/>
      <c r="S14" s="630"/>
      <c r="T14" s="630"/>
      <c r="U14" s="630"/>
      <c r="V14" s="630"/>
      <c r="W14" s="630"/>
      <c r="X14" s="630"/>
      <c r="Y14" s="630"/>
      <c r="Z14" s="630"/>
      <c r="AA14" s="630"/>
      <c r="AB14" s="630"/>
      <c r="AC14" s="630"/>
      <c r="AD14" s="630"/>
      <c r="AE14" s="370" t="s">
        <v>862</v>
      </c>
      <c r="AF14" s="356"/>
      <c r="AG14" s="411">
        <f t="shared" si="0"/>
        <v>0</v>
      </c>
      <c r="AH14" s="362"/>
      <c r="AI14" s="31"/>
    </row>
    <row r="15" spans="1:35" ht="81.599999999999994" customHeight="1" x14ac:dyDescent="0.3">
      <c r="A15" s="18"/>
      <c r="B15" s="633"/>
      <c r="C15" s="633"/>
      <c r="D15" s="626"/>
      <c r="E15" s="626"/>
      <c r="F15" s="626"/>
      <c r="G15" s="626"/>
      <c r="H15" s="626"/>
      <c r="I15" s="626"/>
      <c r="J15" s="626"/>
      <c r="K15" s="626"/>
      <c r="L15" s="626"/>
      <c r="M15" s="626"/>
      <c r="N15" s="626"/>
      <c r="O15" s="626"/>
      <c r="P15" s="630"/>
      <c r="Q15" s="630"/>
      <c r="R15" s="630"/>
      <c r="S15" s="630"/>
      <c r="T15" s="630"/>
      <c r="U15" s="630"/>
      <c r="V15" s="630"/>
      <c r="W15" s="630"/>
      <c r="X15" s="630"/>
      <c r="Y15" s="630"/>
      <c r="Z15" s="630"/>
      <c r="AA15" s="630"/>
      <c r="AB15" s="630"/>
      <c r="AC15" s="630"/>
      <c r="AD15" s="630"/>
      <c r="AE15" s="370" t="s">
        <v>927</v>
      </c>
      <c r="AF15" s="356"/>
      <c r="AG15" s="411">
        <f t="shared" si="0"/>
        <v>0</v>
      </c>
      <c r="AH15" s="362"/>
      <c r="AI15" s="31"/>
    </row>
    <row r="16" spans="1:35" ht="55.95" customHeight="1" x14ac:dyDescent="0.3">
      <c r="A16" s="18"/>
      <c r="B16" s="628">
        <v>3</v>
      </c>
      <c r="C16" s="628"/>
      <c r="D16" s="626" t="s">
        <v>949</v>
      </c>
      <c r="E16" s="626"/>
      <c r="F16" s="626"/>
      <c r="G16" s="626"/>
      <c r="H16" s="626"/>
      <c r="I16" s="626"/>
      <c r="J16" s="626"/>
      <c r="K16" s="626"/>
      <c r="L16" s="626"/>
      <c r="M16" s="626"/>
      <c r="N16" s="626"/>
      <c r="O16" s="626"/>
      <c r="P16" s="630" t="s">
        <v>939</v>
      </c>
      <c r="Q16" s="630"/>
      <c r="R16" s="630"/>
      <c r="S16" s="630"/>
      <c r="T16" s="630"/>
      <c r="U16" s="630"/>
      <c r="V16" s="630"/>
      <c r="W16" s="630"/>
      <c r="X16" s="630"/>
      <c r="Y16" s="630"/>
      <c r="Z16" s="630"/>
      <c r="AA16" s="630"/>
      <c r="AB16" s="630"/>
      <c r="AC16" s="630"/>
      <c r="AD16" s="630"/>
      <c r="AE16" s="630" t="s">
        <v>943</v>
      </c>
      <c r="AF16" s="356"/>
      <c r="AG16" s="411">
        <f t="shared" si="0"/>
        <v>0</v>
      </c>
      <c r="AH16" s="364"/>
      <c r="AI16" s="31"/>
    </row>
    <row r="17" spans="1:35" ht="55.95" customHeight="1" x14ac:dyDescent="0.25">
      <c r="A17" s="31"/>
      <c r="B17" s="628"/>
      <c r="C17" s="628"/>
      <c r="D17" s="626"/>
      <c r="E17" s="626"/>
      <c r="F17" s="626"/>
      <c r="G17" s="626"/>
      <c r="H17" s="626"/>
      <c r="I17" s="626"/>
      <c r="J17" s="626"/>
      <c r="K17" s="626"/>
      <c r="L17" s="626"/>
      <c r="M17" s="626"/>
      <c r="N17" s="626"/>
      <c r="O17" s="626"/>
      <c r="P17" s="630" t="s">
        <v>938</v>
      </c>
      <c r="Q17" s="630"/>
      <c r="R17" s="630"/>
      <c r="S17" s="630"/>
      <c r="T17" s="630"/>
      <c r="U17" s="630"/>
      <c r="V17" s="630"/>
      <c r="W17" s="630"/>
      <c r="X17" s="630"/>
      <c r="Y17" s="630"/>
      <c r="Z17" s="630"/>
      <c r="AA17" s="630"/>
      <c r="AB17" s="630"/>
      <c r="AC17" s="630"/>
      <c r="AD17" s="630"/>
      <c r="AE17" s="630"/>
      <c r="AF17" s="324"/>
      <c r="AG17" s="411">
        <f t="shared" si="0"/>
        <v>0</v>
      </c>
      <c r="AH17" s="363"/>
      <c r="AI17" s="31"/>
    </row>
    <row r="18" spans="1:35" ht="73.95" customHeight="1" x14ac:dyDescent="0.3">
      <c r="A18" s="18"/>
      <c r="B18" s="628"/>
      <c r="C18" s="628"/>
      <c r="D18" s="626"/>
      <c r="E18" s="626"/>
      <c r="F18" s="626"/>
      <c r="G18" s="626"/>
      <c r="H18" s="626"/>
      <c r="I18" s="626"/>
      <c r="J18" s="626"/>
      <c r="K18" s="626"/>
      <c r="L18" s="626"/>
      <c r="M18" s="626"/>
      <c r="N18" s="626"/>
      <c r="O18" s="626"/>
      <c r="P18" s="630" t="s">
        <v>941</v>
      </c>
      <c r="Q18" s="630"/>
      <c r="R18" s="630"/>
      <c r="S18" s="630"/>
      <c r="T18" s="630"/>
      <c r="U18" s="630"/>
      <c r="V18" s="630"/>
      <c r="W18" s="630"/>
      <c r="X18" s="630"/>
      <c r="Y18" s="630"/>
      <c r="Z18" s="630"/>
      <c r="AA18" s="630"/>
      <c r="AB18" s="630"/>
      <c r="AC18" s="630"/>
      <c r="AD18" s="630"/>
      <c r="AE18" s="370" t="s">
        <v>862</v>
      </c>
      <c r="AF18" s="356"/>
      <c r="AG18" s="411">
        <f t="shared" si="0"/>
        <v>0</v>
      </c>
      <c r="AH18" s="362"/>
      <c r="AI18" s="31"/>
    </row>
    <row r="19" spans="1:35" ht="53.4" customHeight="1" x14ac:dyDescent="0.3">
      <c r="A19" s="18"/>
      <c r="B19" s="628"/>
      <c r="C19" s="628"/>
      <c r="D19" s="626"/>
      <c r="E19" s="626"/>
      <c r="F19" s="626"/>
      <c r="G19" s="626"/>
      <c r="H19" s="626"/>
      <c r="I19" s="626"/>
      <c r="J19" s="626"/>
      <c r="K19" s="626"/>
      <c r="L19" s="626"/>
      <c r="M19" s="626"/>
      <c r="N19" s="626"/>
      <c r="O19" s="626"/>
      <c r="P19" s="630" t="s">
        <v>940</v>
      </c>
      <c r="Q19" s="630"/>
      <c r="R19" s="630"/>
      <c r="S19" s="630"/>
      <c r="T19" s="630"/>
      <c r="U19" s="630"/>
      <c r="V19" s="630"/>
      <c r="W19" s="630"/>
      <c r="X19" s="630"/>
      <c r="Y19" s="630"/>
      <c r="Z19" s="630"/>
      <c r="AA19" s="630"/>
      <c r="AB19" s="630"/>
      <c r="AC19" s="630"/>
      <c r="AD19" s="630"/>
      <c r="AE19" s="370" t="s">
        <v>863</v>
      </c>
      <c r="AF19" s="356"/>
      <c r="AG19" s="411">
        <f t="shared" si="0"/>
        <v>0</v>
      </c>
      <c r="AH19" s="362"/>
      <c r="AI19" s="31"/>
    </row>
    <row r="20" spans="1:35" ht="40.950000000000003" customHeight="1" x14ac:dyDescent="0.3">
      <c r="A20" s="18"/>
      <c r="B20" s="628">
        <v>4</v>
      </c>
      <c r="C20" s="628"/>
      <c r="D20" s="631" t="s">
        <v>950</v>
      </c>
      <c r="E20" s="631"/>
      <c r="F20" s="631"/>
      <c r="G20" s="631"/>
      <c r="H20" s="631"/>
      <c r="I20" s="631"/>
      <c r="J20" s="631"/>
      <c r="K20" s="631"/>
      <c r="L20" s="631"/>
      <c r="M20" s="631"/>
      <c r="N20" s="631"/>
      <c r="O20" s="631"/>
      <c r="P20" s="630" t="s">
        <v>864</v>
      </c>
      <c r="Q20" s="630"/>
      <c r="R20" s="630"/>
      <c r="S20" s="630"/>
      <c r="T20" s="630"/>
      <c r="U20" s="630"/>
      <c r="V20" s="630"/>
      <c r="W20" s="630"/>
      <c r="X20" s="630"/>
      <c r="Y20" s="630"/>
      <c r="Z20" s="630"/>
      <c r="AA20" s="630"/>
      <c r="AB20" s="630"/>
      <c r="AC20" s="630"/>
      <c r="AD20" s="630"/>
      <c r="AE20" s="370" t="s">
        <v>933</v>
      </c>
      <c r="AF20" s="356"/>
      <c r="AG20" s="411">
        <f t="shared" si="0"/>
        <v>0</v>
      </c>
      <c r="AH20" s="362"/>
      <c r="AI20" s="31"/>
    </row>
    <row r="21" spans="1:35" ht="40.950000000000003" customHeight="1" x14ac:dyDescent="0.3">
      <c r="A21" s="18"/>
      <c r="B21" s="628"/>
      <c r="C21" s="628"/>
      <c r="D21" s="631"/>
      <c r="E21" s="631"/>
      <c r="F21" s="631"/>
      <c r="G21" s="631"/>
      <c r="H21" s="631"/>
      <c r="I21" s="631"/>
      <c r="J21" s="631"/>
      <c r="K21" s="631"/>
      <c r="L21" s="631"/>
      <c r="M21" s="631"/>
      <c r="N21" s="631"/>
      <c r="O21" s="631"/>
      <c r="P21" s="630"/>
      <c r="Q21" s="630"/>
      <c r="R21" s="630"/>
      <c r="S21" s="630"/>
      <c r="T21" s="630"/>
      <c r="U21" s="630"/>
      <c r="V21" s="630"/>
      <c r="W21" s="630"/>
      <c r="X21" s="630"/>
      <c r="Y21" s="630"/>
      <c r="Z21" s="630"/>
      <c r="AA21" s="630"/>
      <c r="AB21" s="630"/>
      <c r="AC21" s="630"/>
      <c r="AD21" s="630"/>
      <c r="AE21" s="370" t="s">
        <v>934</v>
      </c>
      <c r="AF21" s="356"/>
      <c r="AG21" s="411">
        <f t="shared" si="0"/>
        <v>0</v>
      </c>
      <c r="AH21" s="362"/>
      <c r="AI21" s="31"/>
    </row>
    <row r="22" spans="1:35" ht="40.950000000000003" customHeight="1" x14ac:dyDescent="0.3">
      <c r="A22" s="18"/>
      <c r="B22" s="628"/>
      <c r="C22" s="628"/>
      <c r="D22" s="631"/>
      <c r="E22" s="631"/>
      <c r="F22" s="631"/>
      <c r="G22" s="631"/>
      <c r="H22" s="631"/>
      <c r="I22" s="631"/>
      <c r="J22" s="631"/>
      <c r="K22" s="631"/>
      <c r="L22" s="631"/>
      <c r="M22" s="631"/>
      <c r="N22" s="631"/>
      <c r="O22" s="631"/>
      <c r="P22" s="630"/>
      <c r="Q22" s="630"/>
      <c r="R22" s="630"/>
      <c r="S22" s="630"/>
      <c r="T22" s="630"/>
      <c r="U22" s="630"/>
      <c r="V22" s="630"/>
      <c r="W22" s="630"/>
      <c r="X22" s="630"/>
      <c r="Y22" s="630"/>
      <c r="Z22" s="630"/>
      <c r="AA22" s="630"/>
      <c r="AB22" s="630"/>
      <c r="AC22" s="630"/>
      <c r="AD22" s="630"/>
      <c r="AE22" s="370" t="s">
        <v>944</v>
      </c>
      <c r="AF22" s="356"/>
      <c r="AG22" s="411">
        <f t="shared" si="0"/>
        <v>0</v>
      </c>
      <c r="AH22" s="362"/>
      <c r="AI22" s="31"/>
    </row>
    <row r="23" spans="1:35" ht="49.2" customHeight="1" x14ac:dyDescent="0.25">
      <c r="A23" s="31"/>
      <c r="B23" s="628">
        <v>5</v>
      </c>
      <c r="C23" s="628"/>
      <c r="D23" s="631" t="s">
        <v>951</v>
      </c>
      <c r="E23" s="631"/>
      <c r="F23" s="631"/>
      <c r="G23" s="631"/>
      <c r="H23" s="631"/>
      <c r="I23" s="631"/>
      <c r="J23" s="631"/>
      <c r="K23" s="631"/>
      <c r="L23" s="631"/>
      <c r="M23" s="631"/>
      <c r="N23" s="631"/>
      <c r="O23" s="631"/>
      <c r="P23" s="630" t="s">
        <v>865</v>
      </c>
      <c r="Q23" s="630"/>
      <c r="R23" s="630"/>
      <c r="S23" s="630"/>
      <c r="T23" s="630"/>
      <c r="U23" s="630"/>
      <c r="V23" s="630"/>
      <c r="W23" s="630"/>
      <c r="X23" s="630"/>
      <c r="Y23" s="630"/>
      <c r="Z23" s="630"/>
      <c r="AA23" s="630"/>
      <c r="AB23" s="630"/>
      <c r="AC23" s="630"/>
      <c r="AD23" s="630"/>
      <c r="AE23" s="370" t="s">
        <v>866</v>
      </c>
      <c r="AF23" s="356"/>
      <c r="AG23" s="411">
        <f t="shared" si="0"/>
        <v>0</v>
      </c>
      <c r="AH23" s="362"/>
      <c r="AI23" s="31"/>
    </row>
    <row r="24" spans="1:35" ht="49.2" customHeight="1" x14ac:dyDescent="0.25">
      <c r="A24" s="31"/>
      <c r="B24" s="628"/>
      <c r="C24" s="628"/>
      <c r="D24" s="631"/>
      <c r="E24" s="631"/>
      <c r="F24" s="631"/>
      <c r="G24" s="631"/>
      <c r="H24" s="631"/>
      <c r="I24" s="631"/>
      <c r="J24" s="631"/>
      <c r="K24" s="631"/>
      <c r="L24" s="631"/>
      <c r="M24" s="631"/>
      <c r="N24" s="631"/>
      <c r="O24" s="631"/>
      <c r="P24" s="630"/>
      <c r="Q24" s="630"/>
      <c r="R24" s="630"/>
      <c r="S24" s="630"/>
      <c r="T24" s="630"/>
      <c r="U24" s="630"/>
      <c r="V24" s="630"/>
      <c r="W24" s="630"/>
      <c r="X24" s="630"/>
      <c r="Y24" s="630"/>
      <c r="Z24" s="630"/>
      <c r="AA24" s="630"/>
      <c r="AB24" s="630"/>
      <c r="AC24" s="630"/>
      <c r="AD24" s="630"/>
      <c r="AE24" s="370" t="s">
        <v>863</v>
      </c>
      <c r="AF24" s="356"/>
      <c r="AG24" s="411">
        <f t="shared" si="0"/>
        <v>0</v>
      </c>
      <c r="AH24" s="362"/>
      <c r="AI24" s="31"/>
    </row>
    <row r="25" spans="1:35" ht="58.95" customHeight="1" x14ac:dyDescent="0.3">
      <c r="A25" s="18"/>
      <c r="B25" s="628"/>
      <c r="C25" s="628"/>
      <c r="D25" s="631"/>
      <c r="E25" s="631"/>
      <c r="F25" s="631"/>
      <c r="G25" s="631"/>
      <c r="H25" s="631"/>
      <c r="I25" s="631"/>
      <c r="J25" s="631"/>
      <c r="K25" s="631"/>
      <c r="L25" s="631"/>
      <c r="M25" s="631"/>
      <c r="N25" s="631"/>
      <c r="O25" s="631"/>
      <c r="P25" s="630" t="s">
        <v>867</v>
      </c>
      <c r="Q25" s="630"/>
      <c r="R25" s="630"/>
      <c r="S25" s="630"/>
      <c r="T25" s="630"/>
      <c r="U25" s="630"/>
      <c r="V25" s="630"/>
      <c r="W25" s="630"/>
      <c r="X25" s="630"/>
      <c r="Y25" s="630"/>
      <c r="Z25" s="630"/>
      <c r="AA25" s="630"/>
      <c r="AB25" s="630"/>
      <c r="AC25" s="630"/>
      <c r="AD25" s="630"/>
      <c r="AE25" s="370" t="s">
        <v>945</v>
      </c>
      <c r="AF25" s="356"/>
      <c r="AG25" s="411">
        <f t="shared" si="0"/>
        <v>0</v>
      </c>
      <c r="AH25" s="362"/>
      <c r="AI25" s="31"/>
    </row>
    <row r="26" spans="1:35" s="303" customFormat="1" ht="33.6" customHeight="1" x14ac:dyDescent="0.25">
      <c r="A26" s="25"/>
      <c r="B26" s="628"/>
      <c r="C26" s="628"/>
      <c r="D26" s="631"/>
      <c r="E26" s="631"/>
      <c r="F26" s="631"/>
      <c r="G26" s="631"/>
      <c r="H26" s="631"/>
      <c r="I26" s="631"/>
      <c r="J26" s="631"/>
      <c r="K26" s="631"/>
      <c r="L26" s="631"/>
      <c r="M26" s="631"/>
      <c r="N26" s="631"/>
      <c r="O26" s="631"/>
      <c r="P26" s="630" t="s">
        <v>868</v>
      </c>
      <c r="Q26" s="630"/>
      <c r="R26" s="630"/>
      <c r="S26" s="630"/>
      <c r="T26" s="630"/>
      <c r="U26" s="630"/>
      <c r="V26" s="630"/>
      <c r="W26" s="630"/>
      <c r="X26" s="630"/>
      <c r="Y26" s="630"/>
      <c r="Z26" s="630"/>
      <c r="AA26" s="630"/>
      <c r="AB26" s="630"/>
      <c r="AC26" s="630"/>
      <c r="AD26" s="630"/>
      <c r="AE26" s="370" t="s">
        <v>869</v>
      </c>
      <c r="AF26" s="632"/>
      <c r="AG26" s="411">
        <f t="shared" si="0"/>
        <v>0</v>
      </c>
      <c r="AH26" s="362"/>
      <c r="AI26" s="52"/>
    </row>
    <row r="27" spans="1:35" s="303" customFormat="1" ht="33.6" customHeight="1" x14ac:dyDescent="0.25">
      <c r="A27" s="25"/>
      <c r="B27" s="628"/>
      <c r="C27" s="628"/>
      <c r="D27" s="631"/>
      <c r="E27" s="631"/>
      <c r="F27" s="631"/>
      <c r="G27" s="631"/>
      <c r="H27" s="631"/>
      <c r="I27" s="631"/>
      <c r="J27" s="631"/>
      <c r="K27" s="631"/>
      <c r="L27" s="631"/>
      <c r="M27" s="631"/>
      <c r="N27" s="631"/>
      <c r="O27" s="631"/>
      <c r="P27" s="630"/>
      <c r="Q27" s="630"/>
      <c r="R27" s="630"/>
      <c r="S27" s="630"/>
      <c r="T27" s="630"/>
      <c r="U27" s="630"/>
      <c r="V27" s="630"/>
      <c r="W27" s="630"/>
      <c r="X27" s="630"/>
      <c r="Y27" s="630"/>
      <c r="Z27" s="630"/>
      <c r="AA27" s="630"/>
      <c r="AB27" s="630"/>
      <c r="AC27" s="630"/>
      <c r="AD27" s="630"/>
      <c r="AE27" s="370" t="s">
        <v>870</v>
      </c>
      <c r="AF27" s="632"/>
      <c r="AG27" s="411">
        <f t="shared" si="0"/>
        <v>0</v>
      </c>
      <c r="AH27" s="362"/>
      <c r="AI27" s="52"/>
    </row>
    <row r="28" spans="1:35" ht="192" customHeight="1" x14ac:dyDescent="0.3">
      <c r="A28" s="18"/>
      <c r="B28" s="628">
        <v>6</v>
      </c>
      <c r="C28" s="628"/>
      <c r="D28" s="626" t="s">
        <v>952</v>
      </c>
      <c r="E28" s="626"/>
      <c r="F28" s="626"/>
      <c r="G28" s="626"/>
      <c r="H28" s="626"/>
      <c r="I28" s="626"/>
      <c r="J28" s="626"/>
      <c r="K28" s="626"/>
      <c r="L28" s="626"/>
      <c r="M28" s="626"/>
      <c r="N28" s="626"/>
      <c r="O28" s="626"/>
      <c r="P28" s="630" t="s">
        <v>872</v>
      </c>
      <c r="Q28" s="630"/>
      <c r="R28" s="630"/>
      <c r="S28" s="630"/>
      <c r="T28" s="630"/>
      <c r="U28" s="630"/>
      <c r="V28" s="630"/>
      <c r="W28" s="630"/>
      <c r="X28" s="630"/>
      <c r="Y28" s="630"/>
      <c r="Z28" s="630"/>
      <c r="AA28" s="630"/>
      <c r="AB28" s="630"/>
      <c r="AC28" s="630"/>
      <c r="AD28" s="630"/>
      <c r="AE28" s="370" t="s">
        <v>870</v>
      </c>
      <c r="AF28" s="323"/>
      <c r="AG28" s="411">
        <f t="shared" si="0"/>
        <v>0</v>
      </c>
      <c r="AH28" s="378">
        <f>+'PAS 4 descr invest'!J20+'PAS 4 descr invest'!J21+'PAS 4 descr invest'!J22</f>
        <v>0</v>
      </c>
      <c r="AI28" s="31"/>
    </row>
    <row r="29" spans="1:35" ht="57.6" customHeight="1" x14ac:dyDescent="0.3">
      <c r="A29" s="18"/>
      <c r="B29" s="628">
        <v>7</v>
      </c>
      <c r="C29" s="628"/>
      <c r="D29" s="626" t="s">
        <v>953</v>
      </c>
      <c r="E29" s="626"/>
      <c r="F29" s="626"/>
      <c r="G29" s="626"/>
      <c r="H29" s="626"/>
      <c r="I29" s="626"/>
      <c r="J29" s="626"/>
      <c r="K29" s="626"/>
      <c r="L29" s="626"/>
      <c r="M29" s="626"/>
      <c r="N29" s="626"/>
      <c r="O29" s="626"/>
      <c r="P29" s="630" t="s">
        <v>873</v>
      </c>
      <c r="Q29" s="630"/>
      <c r="R29" s="630"/>
      <c r="S29" s="630"/>
      <c r="T29" s="630"/>
      <c r="U29" s="630"/>
      <c r="V29" s="630"/>
      <c r="W29" s="630"/>
      <c r="X29" s="630"/>
      <c r="Y29" s="630"/>
      <c r="Z29" s="630"/>
      <c r="AA29" s="630"/>
      <c r="AB29" s="630"/>
      <c r="AC29" s="630"/>
      <c r="AD29" s="630"/>
      <c r="AE29" s="370" t="s">
        <v>862</v>
      </c>
      <c r="AF29" s="323"/>
      <c r="AG29" s="411">
        <f t="shared" si="0"/>
        <v>0</v>
      </c>
      <c r="AH29" s="364"/>
      <c r="AI29" s="31"/>
    </row>
    <row r="30" spans="1:35" ht="57.6" customHeight="1" x14ac:dyDescent="0.3">
      <c r="A30" s="304"/>
      <c r="B30" s="628"/>
      <c r="C30" s="628"/>
      <c r="D30" s="626"/>
      <c r="E30" s="626"/>
      <c r="F30" s="626"/>
      <c r="G30" s="626"/>
      <c r="H30" s="626"/>
      <c r="I30" s="626"/>
      <c r="J30" s="626"/>
      <c r="K30" s="626"/>
      <c r="L30" s="626"/>
      <c r="M30" s="626"/>
      <c r="N30" s="626"/>
      <c r="O30" s="626"/>
      <c r="P30" s="630"/>
      <c r="Q30" s="630"/>
      <c r="R30" s="630"/>
      <c r="S30" s="630"/>
      <c r="T30" s="630"/>
      <c r="U30" s="630"/>
      <c r="V30" s="630"/>
      <c r="W30" s="630"/>
      <c r="X30" s="630"/>
      <c r="Y30" s="630"/>
      <c r="Z30" s="630"/>
      <c r="AA30" s="630"/>
      <c r="AB30" s="630"/>
      <c r="AC30" s="630"/>
      <c r="AD30" s="630"/>
      <c r="AE30" s="370" t="s">
        <v>874</v>
      </c>
      <c r="AF30" s="323"/>
      <c r="AG30" s="411">
        <f t="shared" si="0"/>
        <v>0</v>
      </c>
      <c r="AH30" s="364"/>
      <c r="AI30" s="305"/>
    </row>
    <row r="31" spans="1:35" ht="37.200000000000003" customHeight="1" x14ac:dyDescent="0.3">
      <c r="A31" s="304"/>
      <c r="B31" s="625">
        <v>8</v>
      </c>
      <c r="C31" s="625"/>
      <c r="D31" s="626" t="s">
        <v>875</v>
      </c>
      <c r="E31" s="626"/>
      <c r="F31" s="626"/>
      <c r="G31" s="626"/>
      <c r="H31" s="626"/>
      <c r="I31" s="626"/>
      <c r="J31" s="626"/>
      <c r="K31" s="626"/>
      <c r="L31" s="626"/>
      <c r="M31" s="626"/>
      <c r="N31" s="626"/>
      <c r="O31" s="626"/>
      <c r="P31" s="627" t="s">
        <v>991</v>
      </c>
      <c r="Q31" s="627"/>
      <c r="R31" s="627"/>
      <c r="S31" s="627"/>
      <c r="T31" s="627"/>
      <c r="U31" s="627"/>
      <c r="V31" s="627"/>
      <c r="W31" s="627"/>
      <c r="X31" s="627"/>
      <c r="Y31" s="627"/>
      <c r="Z31" s="627"/>
      <c r="AA31" s="627"/>
      <c r="AB31" s="627"/>
      <c r="AC31" s="627"/>
      <c r="AD31" s="627"/>
      <c r="AE31" s="374" t="s">
        <v>991</v>
      </c>
      <c r="AF31" s="357"/>
      <c r="AG31" s="357"/>
      <c r="AH31" s="365"/>
      <c r="AI31" s="305"/>
    </row>
    <row r="32" spans="1:35" ht="54.6" customHeight="1" x14ac:dyDescent="0.3">
      <c r="A32" s="304"/>
      <c r="B32" s="628"/>
      <c r="C32" s="628"/>
      <c r="D32" s="621" t="s">
        <v>959</v>
      </c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9">
        <f>+'PAS 4 descr invest'!H41</f>
        <v>0</v>
      </c>
      <c r="Q32" s="629"/>
      <c r="R32" s="629"/>
      <c r="S32" s="629"/>
      <c r="T32" s="629"/>
      <c r="U32" s="629"/>
      <c r="V32" s="629"/>
      <c r="W32" s="629"/>
      <c r="X32" s="629"/>
      <c r="Y32" s="629"/>
      <c r="Z32" s="629"/>
      <c r="AA32" s="629"/>
      <c r="AB32" s="629"/>
      <c r="AC32" s="629"/>
      <c r="AD32" s="629"/>
      <c r="AE32" s="621" t="s">
        <v>960</v>
      </c>
      <c r="AF32" s="621"/>
      <c r="AG32" s="621"/>
      <c r="AH32" s="375">
        <f>SUM(AH9:AH30)</f>
        <v>0</v>
      </c>
      <c r="AI32" s="305"/>
    </row>
    <row r="33" spans="1:35" ht="24.6" x14ac:dyDescent="0.3">
      <c r="A33" s="304"/>
      <c r="B33" s="306"/>
      <c r="C33" s="306"/>
      <c r="D33" s="307"/>
      <c r="E33" s="307"/>
      <c r="F33" s="307"/>
      <c r="G33" s="307"/>
      <c r="H33" s="307"/>
      <c r="I33" s="307"/>
      <c r="J33" s="307"/>
      <c r="K33" s="307"/>
      <c r="L33" s="307"/>
      <c r="M33" s="307"/>
      <c r="N33" s="307"/>
      <c r="O33" s="307"/>
      <c r="P33" s="307"/>
      <c r="Q33" s="308"/>
      <c r="R33" s="308"/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8"/>
      <c r="AE33" s="308"/>
      <c r="AF33" s="309"/>
      <c r="AG33" s="309"/>
      <c r="AH33" s="366"/>
      <c r="AI33" s="305"/>
    </row>
    <row r="34" spans="1:35" ht="37.200000000000003" customHeight="1" x14ac:dyDescent="0.3">
      <c r="A34" s="304"/>
      <c r="B34" s="622"/>
      <c r="C34" s="622"/>
      <c r="D34" s="623"/>
      <c r="E34" s="623"/>
      <c r="F34" s="623"/>
      <c r="G34" s="623"/>
      <c r="H34" s="623"/>
      <c r="I34" s="623"/>
      <c r="J34" s="623"/>
      <c r="K34" s="623"/>
      <c r="L34" s="623"/>
      <c r="M34" s="623"/>
      <c r="N34" s="623"/>
      <c r="O34" s="623"/>
      <c r="P34" s="620" t="s">
        <v>927</v>
      </c>
      <c r="Q34" s="620"/>
      <c r="R34" s="620"/>
      <c r="S34" s="620"/>
      <c r="T34" s="620"/>
      <c r="U34" s="620"/>
      <c r="V34" s="620"/>
      <c r="W34" s="620"/>
      <c r="X34" s="620"/>
      <c r="Y34" s="620"/>
      <c r="Z34" s="620"/>
      <c r="AA34" s="620"/>
      <c r="AB34" s="620"/>
      <c r="AC34" s="620"/>
      <c r="AD34" s="620"/>
      <c r="AE34" s="620"/>
      <c r="AF34" s="372"/>
      <c r="AG34" s="371">
        <f>IFERROR(AH34/$P$32,)</f>
        <v>0</v>
      </c>
      <c r="AH34" s="367">
        <f>+AH9+AH12+AH15+AH30</f>
        <v>0</v>
      </c>
      <c r="AI34" s="305"/>
    </row>
    <row r="35" spans="1:35" ht="37.200000000000003" customHeight="1" x14ac:dyDescent="0.3">
      <c r="A35" s="304"/>
      <c r="B35" s="622"/>
      <c r="C35" s="622"/>
      <c r="D35" s="623"/>
      <c r="E35" s="623"/>
      <c r="F35" s="623"/>
      <c r="G35" s="623"/>
      <c r="H35" s="623"/>
      <c r="I35" s="623"/>
      <c r="J35" s="623"/>
      <c r="K35" s="623"/>
      <c r="L35" s="623"/>
      <c r="M35" s="623"/>
      <c r="N35" s="623"/>
      <c r="O35" s="623"/>
      <c r="P35" s="620" t="s">
        <v>862</v>
      </c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  <c r="AC35" s="620"/>
      <c r="AD35" s="620"/>
      <c r="AE35" s="620"/>
      <c r="AF35" s="372"/>
      <c r="AG35" s="371">
        <f t="shared" ref="AG35:AG41" si="1">IFERROR(AH35/$P$32,)</f>
        <v>0</v>
      </c>
      <c r="AH35" s="367">
        <f>+AH11+AH14+AH18+AH21+AH29</f>
        <v>0</v>
      </c>
      <c r="AI35" s="305"/>
    </row>
    <row r="36" spans="1:35" ht="37.200000000000003" customHeight="1" x14ac:dyDescent="0.3">
      <c r="A36" s="304"/>
      <c r="B36" s="622"/>
      <c r="C36" s="622"/>
      <c r="D36" s="623"/>
      <c r="E36" s="623"/>
      <c r="F36" s="623"/>
      <c r="G36" s="623"/>
      <c r="H36" s="623"/>
      <c r="I36" s="623"/>
      <c r="J36" s="623"/>
      <c r="K36" s="623"/>
      <c r="L36" s="623"/>
      <c r="M36" s="623"/>
      <c r="N36" s="623"/>
      <c r="O36" s="623"/>
      <c r="P36" s="620" t="s">
        <v>942</v>
      </c>
      <c r="Q36" s="620"/>
      <c r="R36" s="620"/>
      <c r="S36" s="620"/>
      <c r="T36" s="620"/>
      <c r="U36" s="620"/>
      <c r="V36" s="620"/>
      <c r="W36" s="620"/>
      <c r="X36" s="620"/>
      <c r="Y36" s="620"/>
      <c r="Z36" s="620"/>
      <c r="AA36" s="620"/>
      <c r="AB36" s="620"/>
      <c r="AC36" s="620"/>
      <c r="AD36" s="620"/>
      <c r="AE36" s="620"/>
      <c r="AF36" s="372"/>
      <c r="AG36" s="371">
        <f t="shared" si="1"/>
        <v>0</v>
      </c>
      <c r="AH36" s="367">
        <f>+AH13+AH22+AH26</f>
        <v>0</v>
      </c>
      <c r="AI36" s="305"/>
    </row>
    <row r="37" spans="1:35" ht="37.200000000000003" customHeight="1" x14ac:dyDescent="0.3">
      <c r="A37" s="304"/>
      <c r="B37" s="622"/>
      <c r="C37" s="622"/>
      <c r="D37" s="623"/>
      <c r="E37" s="623"/>
      <c r="F37" s="623"/>
      <c r="G37" s="623"/>
      <c r="H37" s="623"/>
      <c r="I37" s="623"/>
      <c r="J37" s="623"/>
      <c r="K37" s="623"/>
      <c r="L37" s="623"/>
      <c r="M37" s="623"/>
      <c r="N37" s="623"/>
      <c r="O37" s="623"/>
      <c r="P37" s="624" t="s">
        <v>943</v>
      </c>
      <c r="Q37" s="624"/>
      <c r="R37" s="624"/>
      <c r="S37" s="624"/>
      <c r="T37" s="624"/>
      <c r="U37" s="624"/>
      <c r="V37" s="624"/>
      <c r="W37" s="624"/>
      <c r="X37" s="624"/>
      <c r="Y37" s="624"/>
      <c r="Z37" s="624"/>
      <c r="AA37" s="624"/>
      <c r="AB37" s="624"/>
      <c r="AC37" s="624"/>
      <c r="AD37" s="624"/>
      <c r="AE37" s="624"/>
      <c r="AF37" s="372"/>
      <c r="AG37" s="371">
        <f t="shared" si="1"/>
        <v>0</v>
      </c>
      <c r="AH37" s="367">
        <f>+AH16+AH17</f>
        <v>0</v>
      </c>
      <c r="AI37" s="305"/>
    </row>
    <row r="38" spans="1:35" ht="37.200000000000003" customHeight="1" x14ac:dyDescent="0.3">
      <c r="A38" s="304"/>
      <c r="B38" s="622"/>
      <c r="C38" s="622"/>
      <c r="D38" s="623"/>
      <c r="E38" s="623"/>
      <c r="F38" s="623"/>
      <c r="G38" s="623"/>
      <c r="H38" s="623"/>
      <c r="I38" s="623"/>
      <c r="J38" s="623"/>
      <c r="K38" s="623"/>
      <c r="L38" s="623"/>
      <c r="M38" s="623"/>
      <c r="N38" s="623"/>
      <c r="O38" s="623"/>
      <c r="P38" s="620" t="s">
        <v>863</v>
      </c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372"/>
      <c r="AG38" s="371">
        <f t="shared" si="1"/>
        <v>0</v>
      </c>
      <c r="AH38" s="367">
        <f>+AH24+AH19</f>
        <v>0</v>
      </c>
      <c r="AI38" s="305"/>
    </row>
    <row r="39" spans="1:35" ht="37.200000000000003" customHeight="1" x14ac:dyDescent="0.3">
      <c r="A39" s="304"/>
      <c r="B39" s="622"/>
      <c r="C39" s="622"/>
      <c r="D39" s="623"/>
      <c r="E39" s="623"/>
      <c r="F39" s="623"/>
      <c r="G39" s="623"/>
      <c r="H39" s="623"/>
      <c r="I39" s="623"/>
      <c r="J39" s="623"/>
      <c r="K39" s="623"/>
      <c r="L39" s="623"/>
      <c r="M39" s="623"/>
      <c r="N39" s="623"/>
      <c r="O39" s="623"/>
      <c r="P39" s="620" t="s">
        <v>933</v>
      </c>
      <c r="Q39" s="620"/>
      <c r="R39" s="620"/>
      <c r="S39" s="620"/>
      <c r="T39" s="620"/>
      <c r="U39" s="620"/>
      <c r="V39" s="620"/>
      <c r="W39" s="620"/>
      <c r="X39" s="620"/>
      <c r="Y39" s="620"/>
      <c r="Z39" s="620"/>
      <c r="AA39" s="620"/>
      <c r="AB39" s="620"/>
      <c r="AC39" s="620"/>
      <c r="AD39" s="620"/>
      <c r="AE39" s="620"/>
      <c r="AF39" s="372"/>
      <c r="AG39" s="371">
        <f t="shared" si="1"/>
        <v>0</v>
      </c>
      <c r="AH39" s="367">
        <f>+AH20</f>
        <v>0</v>
      </c>
      <c r="AI39" s="305"/>
    </row>
    <row r="40" spans="1:35" ht="37.200000000000003" customHeight="1" x14ac:dyDescent="0.3">
      <c r="A40" s="304"/>
      <c r="B40" s="622"/>
      <c r="C40" s="622"/>
      <c r="D40" s="623"/>
      <c r="E40" s="623"/>
      <c r="F40" s="623"/>
      <c r="G40" s="623"/>
      <c r="H40" s="623"/>
      <c r="I40" s="623"/>
      <c r="J40" s="623"/>
      <c r="K40" s="623"/>
      <c r="L40" s="623"/>
      <c r="M40" s="623"/>
      <c r="N40" s="623"/>
      <c r="O40" s="623"/>
      <c r="P40" s="620" t="s">
        <v>946</v>
      </c>
      <c r="Q40" s="620"/>
      <c r="R40" s="620"/>
      <c r="S40" s="620"/>
      <c r="T40" s="620"/>
      <c r="U40" s="620"/>
      <c r="V40" s="620"/>
      <c r="W40" s="620"/>
      <c r="X40" s="620"/>
      <c r="Y40" s="620"/>
      <c r="Z40" s="620"/>
      <c r="AA40" s="620"/>
      <c r="AB40" s="620"/>
      <c r="AC40" s="620"/>
      <c r="AD40" s="620"/>
      <c r="AE40" s="620"/>
      <c r="AF40" s="372"/>
      <c r="AG40" s="371">
        <f t="shared" si="1"/>
        <v>0</v>
      </c>
      <c r="AH40" s="367">
        <f>+AH23</f>
        <v>0</v>
      </c>
      <c r="AI40" s="305"/>
    </row>
    <row r="41" spans="1:35" ht="37.200000000000003" customHeight="1" x14ac:dyDescent="0.3">
      <c r="A41" s="304"/>
      <c r="B41" s="622"/>
      <c r="C41" s="622"/>
      <c r="D41" s="623"/>
      <c r="E41" s="623"/>
      <c r="F41" s="623"/>
      <c r="G41" s="623"/>
      <c r="H41" s="623"/>
      <c r="I41" s="623"/>
      <c r="J41" s="623"/>
      <c r="K41" s="623"/>
      <c r="L41" s="623"/>
      <c r="M41" s="623"/>
      <c r="N41" s="623"/>
      <c r="O41" s="623"/>
      <c r="P41" s="620" t="s">
        <v>870</v>
      </c>
      <c r="Q41" s="620"/>
      <c r="R41" s="620"/>
      <c r="S41" s="620"/>
      <c r="T41" s="620"/>
      <c r="U41" s="620"/>
      <c r="V41" s="620"/>
      <c r="W41" s="620"/>
      <c r="X41" s="620"/>
      <c r="Y41" s="620"/>
      <c r="Z41" s="620"/>
      <c r="AA41" s="620"/>
      <c r="AB41" s="620"/>
      <c r="AC41" s="620"/>
      <c r="AD41" s="620"/>
      <c r="AE41" s="620"/>
      <c r="AF41" s="372"/>
      <c r="AG41" s="371">
        <f t="shared" si="1"/>
        <v>0</v>
      </c>
      <c r="AH41" s="367">
        <f>+AH28+AH27+AH25</f>
        <v>0</v>
      </c>
      <c r="AI41" s="305"/>
    </row>
    <row r="42" spans="1:35" x14ac:dyDescent="0.25">
      <c r="AH42" s="368"/>
    </row>
    <row r="43" spans="1:35" x14ac:dyDescent="0.25">
      <c r="AH43" s="368"/>
    </row>
    <row r="44" spans="1:35" ht="37.200000000000003" customHeight="1" x14ac:dyDescent="0.25">
      <c r="AF44" s="373" t="s">
        <v>947</v>
      </c>
      <c r="AH44" s="369">
        <f>SUM(AH34:AH43)</f>
        <v>0</v>
      </c>
    </row>
  </sheetData>
  <sheetProtection algorithmName="SHA-512" hashValue="g9ytG3/T4Tx/yNcZKxTC4TamoroBapEa7f3MH6/HiCGp/Izrz9LwKuwFT7x37syR4k3nFPOKZlDwZbbg1dSKsg==" saltValue="GUT+EPW79YaqhAvFSmUB0A==" spinCount="100000" sheet="1"/>
  <mergeCells count="69">
    <mergeCell ref="A2:AI3"/>
    <mergeCell ref="B7:C7"/>
    <mergeCell ref="D7:AF7"/>
    <mergeCell ref="B8:C8"/>
    <mergeCell ref="D8:O8"/>
    <mergeCell ref="P8:AD8"/>
    <mergeCell ref="B9:C13"/>
    <mergeCell ref="D9:O13"/>
    <mergeCell ref="P9:AD10"/>
    <mergeCell ref="AE9:AE10"/>
    <mergeCell ref="AF9:AF10"/>
    <mergeCell ref="P11:AD12"/>
    <mergeCell ref="P13:AD13"/>
    <mergeCell ref="AF26:AF27"/>
    <mergeCell ref="B20:C22"/>
    <mergeCell ref="D20:O22"/>
    <mergeCell ref="P20:AD22"/>
    <mergeCell ref="B14:C15"/>
    <mergeCell ref="D14:O15"/>
    <mergeCell ref="P14:AD15"/>
    <mergeCell ref="P17:AD17"/>
    <mergeCell ref="P16:AD16"/>
    <mergeCell ref="D16:O19"/>
    <mergeCell ref="AE16:AE17"/>
    <mergeCell ref="B16:C19"/>
    <mergeCell ref="P18:AD18"/>
    <mergeCell ref="P19:AD19"/>
    <mergeCell ref="D29:O30"/>
    <mergeCell ref="P29:AD30"/>
    <mergeCell ref="B23:C27"/>
    <mergeCell ref="D23:O27"/>
    <mergeCell ref="P23:AD24"/>
    <mergeCell ref="P25:AD25"/>
    <mergeCell ref="P26:AD27"/>
    <mergeCell ref="B28:C28"/>
    <mergeCell ref="D28:O28"/>
    <mergeCell ref="P28:AD28"/>
    <mergeCell ref="B29:C30"/>
    <mergeCell ref="B31:C31"/>
    <mergeCell ref="D31:O31"/>
    <mergeCell ref="P31:AD31"/>
    <mergeCell ref="B32:C32"/>
    <mergeCell ref="D32:O32"/>
    <mergeCell ref="P32:AD32"/>
    <mergeCell ref="D39:O39"/>
    <mergeCell ref="B37:C37"/>
    <mergeCell ref="D37:O37"/>
    <mergeCell ref="B34:C34"/>
    <mergeCell ref="D34:O34"/>
    <mergeCell ref="B35:C35"/>
    <mergeCell ref="D35:O35"/>
    <mergeCell ref="B36:C36"/>
    <mergeCell ref="D36:O36"/>
    <mergeCell ref="P41:AE41"/>
    <mergeCell ref="AE32:AG32"/>
    <mergeCell ref="B41:C41"/>
    <mergeCell ref="D41:O41"/>
    <mergeCell ref="P34:AE34"/>
    <mergeCell ref="P35:AE35"/>
    <mergeCell ref="P36:AE36"/>
    <mergeCell ref="P37:AE37"/>
    <mergeCell ref="P38:AE38"/>
    <mergeCell ref="P39:AE39"/>
    <mergeCell ref="P40:AE40"/>
    <mergeCell ref="B40:C40"/>
    <mergeCell ref="D40:O40"/>
    <mergeCell ref="B38:C38"/>
    <mergeCell ref="D38:O38"/>
    <mergeCell ref="B39:C39"/>
  </mergeCells>
  <pageMargins left="0.31496062992125984" right="0.27559055118110237" top="0.55118110236220474" bottom="0.31496062992125984" header="0.31496062992125984" footer="0.31496062992125984"/>
  <pageSetup paperSize="9" scale="34" fitToHeight="2" orientation="portrait" blackAndWhite="1" r:id="rId1"/>
  <headerFooter>
    <oddHeader>&amp;C&amp;14Regione Liguria - Piano Aziendale di Sviluppo&amp;RSOTTOMISURA  4.1.1 EURI</oddHeader>
    <oddFooter>&amp;C&amp;A&amp;Rpag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AV78"/>
  <sheetViews>
    <sheetView showGridLines="0" topLeftCell="A3" zoomScale="80" zoomScaleNormal="80" zoomScaleSheetLayoutView="50" zoomScalePageLayoutView="35" workbookViewId="0">
      <selection activeCell="BK15" sqref="BK15"/>
    </sheetView>
  </sheetViews>
  <sheetFormatPr defaultColWidth="3.88671875" defaultRowHeight="20.25" customHeight="1" x14ac:dyDescent="0.3"/>
  <cols>
    <col min="1" max="4" width="3.88671875" style="37" customWidth="1"/>
    <col min="5" max="5" width="3.6640625" style="37" customWidth="1"/>
    <col min="6" max="9" width="3.88671875" style="37" customWidth="1"/>
    <col min="10" max="10" width="14.33203125" style="37" customWidth="1"/>
    <col min="11" max="35" width="3.88671875" style="37" customWidth="1"/>
    <col min="36" max="36" width="4.6640625" style="37" customWidth="1"/>
    <col min="37" max="41" width="3.88671875" style="37" customWidth="1"/>
    <col min="42" max="42" width="5.5546875" style="37" customWidth="1"/>
    <col min="43" max="46" width="3.88671875" style="37" customWidth="1"/>
    <col min="47" max="16384" width="3.88671875" style="37"/>
  </cols>
  <sheetData>
    <row r="1" spans="1:48" s="43" customFormat="1" ht="23.25" customHeight="1" x14ac:dyDescent="0.25">
      <c r="A1" s="685" t="s">
        <v>165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  <c r="O1" s="685"/>
      <c r="P1" s="685"/>
      <c r="Q1" s="685"/>
      <c r="R1" s="685"/>
      <c r="S1" s="685"/>
      <c r="T1" s="685"/>
      <c r="U1" s="685"/>
      <c r="V1" s="685"/>
      <c r="W1" s="685"/>
      <c r="X1" s="685"/>
      <c r="Y1" s="685"/>
      <c r="Z1" s="685"/>
      <c r="AA1" s="685"/>
      <c r="AB1" s="685"/>
      <c r="AC1" s="685"/>
      <c r="AD1" s="685"/>
      <c r="AE1" s="685"/>
      <c r="AF1" s="685"/>
      <c r="AG1" s="685"/>
      <c r="AH1" s="685"/>
      <c r="AI1" s="685"/>
      <c r="AJ1" s="685"/>
      <c r="AK1" s="685"/>
      <c r="AL1" s="685"/>
      <c r="AM1" s="685"/>
      <c r="AN1" s="685"/>
      <c r="AO1" s="685"/>
      <c r="AP1" s="685"/>
      <c r="AQ1" s="685"/>
      <c r="AR1" s="685"/>
      <c r="AS1" s="685"/>
      <c r="AT1" s="685"/>
      <c r="AU1" s="685"/>
      <c r="AV1" s="42"/>
    </row>
    <row r="2" spans="1:48" s="43" customFormat="1" ht="23.25" customHeight="1" x14ac:dyDescent="0.25">
      <c r="A2" s="685"/>
      <c r="B2" s="685"/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685"/>
      <c r="P2" s="685"/>
      <c r="Q2" s="685"/>
      <c r="R2" s="685"/>
      <c r="S2" s="685"/>
      <c r="T2" s="685"/>
      <c r="U2" s="685"/>
      <c r="V2" s="685"/>
      <c r="W2" s="685"/>
      <c r="X2" s="685"/>
      <c r="Y2" s="685"/>
      <c r="Z2" s="685"/>
      <c r="AA2" s="685"/>
      <c r="AB2" s="685"/>
      <c r="AC2" s="685"/>
      <c r="AD2" s="685"/>
      <c r="AE2" s="685"/>
      <c r="AF2" s="685"/>
      <c r="AG2" s="685"/>
      <c r="AH2" s="685"/>
      <c r="AI2" s="685"/>
      <c r="AJ2" s="685"/>
      <c r="AK2" s="685"/>
      <c r="AL2" s="685"/>
      <c r="AM2" s="685"/>
      <c r="AN2" s="685"/>
      <c r="AO2" s="685"/>
      <c r="AP2" s="685"/>
      <c r="AQ2" s="685"/>
      <c r="AR2" s="685"/>
      <c r="AS2" s="685"/>
      <c r="AT2" s="685"/>
      <c r="AU2" s="685"/>
      <c r="AV2" s="42"/>
    </row>
    <row r="3" spans="1:48" s="1" customFormat="1" ht="20.25" customHeight="1" x14ac:dyDescent="0.3">
      <c r="A3" s="37"/>
      <c r="B3" s="37"/>
    </row>
    <row r="4" spans="1:48" s="14" customFormat="1" ht="20.25" customHeight="1" x14ac:dyDescent="0.4">
      <c r="A4" s="688" t="s">
        <v>469</v>
      </c>
      <c r="B4" s="688"/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  <c r="R4" s="688"/>
      <c r="S4" s="688"/>
      <c r="T4" s="688"/>
      <c r="U4" s="688"/>
      <c r="V4" s="688"/>
      <c r="W4" s="688"/>
      <c r="X4" s="688"/>
      <c r="Y4" s="688"/>
      <c r="Z4" s="688"/>
      <c r="AA4" s="688"/>
      <c r="AB4" s="688"/>
      <c r="AC4" s="688"/>
      <c r="AD4" s="688"/>
      <c r="AE4" s="688"/>
      <c r="AF4" s="688"/>
      <c r="AG4" s="688"/>
      <c r="AH4" s="688"/>
      <c r="AI4" s="688"/>
      <c r="AJ4" s="688"/>
      <c r="AK4" s="688"/>
      <c r="AL4" s="688"/>
      <c r="AM4" s="688"/>
      <c r="AN4" s="688"/>
      <c r="AO4" s="688"/>
      <c r="AP4" s="688"/>
      <c r="AQ4" s="688"/>
      <c r="AR4" s="688"/>
      <c r="AS4" s="688"/>
      <c r="AT4" s="688"/>
      <c r="AU4" s="29"/>
    </row>
    <row r="5" spans="1:48" s="14" customFormat="1" ht="20.25" customHeight="1" x14ac:dyDescent="0.4">
      <c r="A5" s="63"/>
      <c r="B5" s="65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48" s="14" customFormat="1" ht="20.25" customHeight="1" x14ac:dyDescent="0.4">
      <c r="A6" s="62"/>
      <c r="B6" s="66" t="s">
        <v>848</v>
      </c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J6" s="47"/>
      <c r="AK6" s="318"/>
      <c r="AL6" s="317"/>
      <c r="AM6" s="317"/>
      <c r="AN6" s="641"/>
      <c r="AO6" s="641"/>
      <c r="AP6" s="641"/>
      <c r="AQ6" s="641"/>
      <c r="AR6" s="641"/>
      <c r="AS6" s="641"/>
      <c r="AT6" s="641"/>
    </row>
    <row r="7" spans="1:48" s="50" customFormat="1" ht="20.25" customHeight="1" x14ac:dyDescent="0.3">
      <c r="A7" s="48"/>
      <c r="B7" s="49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</row>
    <row r="8" spans="1:48" s="14" customFormat="1" ht="52.95" customHeight="1" x14ac:dyDescent="0.4">
      <c r="A8" s="62"/>
      <c r="B8" s="686"/>
      <c r="C8" s="686"/>
      <c r="D8" s="664" t="s">
        <v>138</v>
      </c>
      <c r="E8" s="664"/>
      <c r="F8" s="664"/>
      <c r="G8" s="664"/>
      <c r="H8" s="664"/>
      <c r="I8" s="664"/>
      <c r="J8" s="664"/>
      <c r="K8" s="664"/>
      <c r="L8" s="664"/>
      <c r="M8" s="664"/>
      <c r="N8" s="664"/>
      <c r="O8" s="664"/>
      <c r="P8" s="664"/>
      <c r="Q8" s="664"/>
      <c r="R8" s="664"/>
      <c r="S8" s="664"/>
      <c r="T8" s="664" t="s">
        <v>962</v>
      </c>
      <c r="U8" s="664" t="s">
        <v>139</v>
      </c>
      <c r="V8" s="664" t="s">
        <v>139</v>
      </c>
      <c r="W8" s="664" t="s">
        <v>139</v>
      </c>
      <c r="X8" s="664" t="s">
        <v>139</v>
      </c>
      <c r="Y8" s="664" t="s">
        <v>139</v>
      </c>
      <c r="Z8" s="664" t="s">
        <v>139</v>
      </c>
      <c r="AA8" s="664" t="s">
        <v>139</v>
      </c>
      <c r="AB8" s="664" t="s">
        <v>139</v>
      </c>
      <c r="AC8" s="664" t="s">
        <v>139</v>
      </c>
      <c r="AD8" s="664" t="s">
        <v>139</v>
      </c>
      <c r="AE8" s="664" t="s">
        <v>139</v>
      </c>
      <c r="AF8" s="664" t="s">
        <v>139</v>
      </c>
      <c r="AG8" s="664" t="s">
        <v>139</v>
      </c>
      <c r="AH8" s="664" t="s">
        <v>140</v>
      </c>
      <c r="AI8" s="664"/>
      <c r="AJ8" s="664"/>
      <c r="AK8" s="653" t="s">
        <v>141</v>
      </c>
      <c r="AL8" s="653"/>
      <c r="AM8" s="653"/>
      <c r="AN8" s="653"/>
      <c r="AO8" s="653"/>
      <c r="AP8" s="653"/>
      <c r="AQ8" s="653"/>
      <c r="AR8" s="653"/>
      <c r="AS8" s="653"/>
      <c r="AT8" s="653"/>
    </row>
    <row r="9" spans="1:48" s="50" customFormat="1" ht="42" customHeight="1" x14ac:dyDescent="0.3">
      <c r="A9" s="48"/>
      <c r="B9" s="628" t="s">
        <v>147</v>
      </c>
      <c r="C9" s="628"/>
      <c r="D9" s="652" t="s">
        <v>296</v>
      </c>
      <c r="E9" s="652"/>
      <c r="F9" s="652"/>
      <c r="G9" s="652"/>
      <c r="H9" s="652"/>
      <c r="I9" s="652"/>
      <c r="J9" s="652"/>
      <c r="K9" s="652"/>
      <c r="L9" s="652"/>
      <c r="M9" s="652"/>
      <c r="N9" s="652"/>
      <c r="O9" s="652"/>
      <c r="P9" s="652"/>
      <c r="Q9" s="652"/>
      <c r="R9" s="652"/>
      <c r="S9" s="652"/>
      <c r="T9" s="642">
        <f>+'PAS 4 descr invest'!AR6</f>
        <v>0</v>
      </c>
      <c r="U9" s="642"/>
      <c r="V9" s="642"/>
      <c r="W9" s="642"/>
      <c r="X9" s="642"/>
      <c r="Y9" s="642"/>
      <c r="Z9" s="642"/>
      <c r="AA9" s="642"/>
      <c r="AB9" s="642"/>
      <c r="AC9" s="642"/>
      <c r="AD9" s="642"/>
      <c r="AE9" s="642"/>
      <c r="AF9" s="642"/>
      <c r="AG9" s="642"/>
      <c r="AH9" s="627">
        <v>30</v>
      </c>
      <c r="AI9" s="627">
        <v>30</v>
      </c>
      <c r="AJ9" s="627">
        <v>30</v>
      </c>
      <c r="AK9" s="640">
        <f>T9/AH9</f>
        <v>0</v>
      </c>
      <c r="AL9" s="640"/>
      <c r="AM9" s="640"/>
      <c r="AN9" s="640"/>
      <c r="AO9" s="640"/>
      <c r="AP9" s="640"/>
      <c r="AQ9" s="640"/>
      <c r="AR9" s="640"/>
      <c r="AS9" s="640"/>
      <c r="AT9" s="640"/>
    </row>
    <row r="10" spans="1:48" s="50" customFormat="1" ht="42" customHeight="1" x14ac:dyDescent="0.3">
      <c r="A10" s="48"/>
      <c r="B10" s="628" t="s">
        <v>148</v>
      </c>
      <c r="C10" s="628"/>
      <c r="D10" s="652" t="s">
        <v>297</v>
      </c>
      <c r="E10" s="652"/>
      <c r="F10" s="652"/>
      <c r="G10" s="652"/>
      <c r="H10" s="652"/>
      <c r="I10" s="652"/>
      <c r="J10" s="652"/>
      <c r="K10" s="652"/>
      <c r="L10" s="652"/>
      <c r="M10" s="652"/>
      <c r="N10" s="652"/>
      <c r="O10" s="652"/>
      <c r="P10" s="652"/>
      <c r="Q10" s="652"/>
      <c r="R10" s="652"/>
      <c r="S10" s="652"/>
      <c r="T10" s="642">
        <f>+'PAS 4 descr invest'!AR8</f>
        <v>0</v>
      </c>
      <c r="U10" s="642"/>
      <c r="V10" s="642"/>
      <c r="W10" s="642"/>
      <c r="X10" s="642"/>
      <c r="Y10" s="642"/>
      <c r="Z10" s="642"/>
      <c r="AA10" s="642"/>
      <c r="AB10" s="642"/>
      <c r="AC10" s="642"/>
      <c r="AD10" s="642"/>
      <c r="AE10" s="642"/>
      <c r="AF10" s="642"/>
      <c r="AG10" s="642"/>
      <c r="AH10" s="627">
        <v>10</v>
      </c>
      <c r="AI10" s="627">
        <v>10</v>
      </c>
      <c r="AJ10" s="627">
        <v>10</v>
      </c>
      <c r="AK10" s="640">
        <f>T10/AH10</f>
        <v>0</v>
      </c>
      <c r="AL10" s="640"/>
      <c r="AM10" s="640"/>
      <c r="AN10" s="640"/>
      <c r="AO10" s="640"/>
      <c r="AP10" s="640"/>
      <c r="AQ10" s="640"/>
      <c r="AR10" s="640"/>
      <c r="AS10" s="640"/>
      <c r="AT10" s="640"/>
    </row>
    <row r="11" spans="1:48" s="50" customFormat="1" ht="42" customHeight="1" x14ac:dyDescent="0.3">
      <c r="A11" s="48"/>
      <c r="B11" s="646"/>
      <c r="C11" s="647"/>
      <c r="D11" s="643" t="s">
        <v>924</v>
      </c>
      <c r="E11" s="644"/>
      <c r="F11" s="644"/>
      <c r="G11" s="644"/>
      <c r="H11" s="644"/>
      <c r="I11" s="644"/>
      <c r="J11" s="644"/>
      <c r="K11" s="644"/>
      <c r="L11" s="644"/>
      <c r="M11" s="644"/>
      <c r="N11" s="644"/>
      <c r="O11" s="644"/>
      <c r="P11" s="644"/>
      <c r="Q11" s="644"/>
      <c r="R11" s="644"/>
      <c r="S11" s="645"/>
      <c r="T11" s="642">
        <f>+T10+T9</f>
        <v>0</v>
      </c>
      <c r="U11" s="642"/>
      <c r="V11" s="642"/>
      <c r="W11" s="642"/>
      <c r="X11" s="642"/>
      <c r="Y11" s="642"/>
      <c r="Z11" s="642"/>
      <c r="AA11" s="642"/>
      <c r="AB11" s="642"/>
      <c r="AC11" s="642"/>
      <c r="AD11" s="642"/>
      <c r="AE11" s="642"/>
      <c r="AF11" s="642"/>
      <c r="AG11" s="642"/>
      <c r="AH11" s="649"/>
      <c r="AI11" s="650"/>
      <c r="AJ11" s="651"/>
      <c r="AK11" s="648"/>
      <c r="AL11" s="648"/>
      <c r="AM11" s="648"/>
      <c r="AN11" s="648"/>
      <c r="AO11" s="648"/>
      <c r="AP11" s="648"/>
      <c r="AQ11" s="648"/>
      <c r="AR11" s="648"/>
      <c r="AS11" s="648"/>
      <c r="AT11" s="648"/>
    </row>
    <row r="12" spans="1:48" s="50" customFormat="1" ht="42" customHeight="1" x14ac:dyDescent="0.3">
      <c r="A12" s="48"/>
      <c r="B12" s="687" t="s">
        <v>925</v>
      </c>
      <c r="C12" s="687"/>
      <c r="D12" s="689">
        <f>+'PAS 4 descr invest'!J43-T9-T10</f>
        <v>0</v>
      </c>
      <c r="E12" s="690"/>
      <c r="F12" s="690"/>
      <c r="G12" s="690"/>
      <c r="H12" s="690"/>
      <c r="I12" s="690"/>
      <c r="J12" s="690"/>
      <c r="K12" s="690"/>
      <c r="L12" s="690"/>
      <c r="M12" s="690"/>
      <c r="N12" s="690"/>
      <c r="O12" s="690"/>
      <c r="P12" s="690"/>
      <c r="Q12" s="690"/>
      <c r="R12" s="690"/>
      <c r="S12" s="690"/>
      <c r="T12" s="678" t="s">
        <v>1005</v>
      </c>
      <c r="U12" s="679"/>
      <c r="V12" s="679"/>
      <c r="W12" s="679"/>
      <c r="X12" s="679"/>
      <c r="Y12" s="679"/>
      <c r="Z12" s="679"/>
      <c r="AA12" s="679"/>
      <c r="AB12" s="679"/>
      <c r="AC12" s="679"/>
      <c r="AD12" s="679"/>
      <c r="AE12" s="679"/>
      <c r="AF12" s="679"/>
      <c r="AG12" s="679"/>
      <c r="AH12" s="679"/>
      <c r="AI12" s="679"/>
      <c r="AJ12" s="679"/>
      <c r="AK12" s="640">
        <f>AK9+AK10</f>
        <v>0</v>
      </c>
      <c r="AL12" s="640"/>
      <c r="AM12" s="640"/>
      <c r="AN12" s="640"/>
      <c r="AO12" s="640"/>
      <c r="AP12" s="640"/>
      <c r="AQ12" s="640"/>
      <c r="AR12" s="640"/>
      <c r="AS12" s="640"/>
      <c r="AT12" s="640"/>
    </row>
    <row r="13" spans="1:48" s="50" customFormat="1" ht="42" customHeight="1" x14ac:dyDescent="0.3">
      <c r="A13" s="48"/>
      <c r="B13" s="628" t="s">
        <v>149</v>
      </c>
      <c r="C13" s="628"/>
      <c r="D13" s="652" t="s">
        <v>1006</v>
      </c>
      <c r="E13" s="652"/>
      <c r="F13" s="652"/>
      <c r="G13" s="652"/>
      <c r="H13" s="652"/>
      <c r="I13" s="652"/>
      <c r="J13" s="652"/>
      <c r="K13" s="652"/>
      <c r="L13" s="652"/>
      <c r="M13" s="652"/>
      <c r="N13" s="652"/>
      <c r="O13" s="652"/>
      <c r="P13" s="652"/>
      <c r="Q13" s="652"/>
      <c r="R13" s="652"/>
      <c r="S13" s="652"/>
      <c r="T13" s="664" t="s">
        <v>143</v>
      </c>
      <c r="U13" s="664"/>
      <c r="V13" s="664"/>
      <c r="W13" s="664"/>
      <c r="X13" s="664"/>
      <c r="Y13" s="664"/>
      <c r="Z13" s="664"/>
      <c r="AA13" s="664"/>
      <c r="AB13" s="664"/>
      <c r="AC13" s="664"/>
      <c r="AD13" s="664"/>
      <c r="AE13" s="664"/>
      <c r="AF13" s="664"/>
      <c r="AG13" s="664"/>
      <c r="AH13" s="664" t="s">
        <v>142</v>
      </c>
      <c r="AI13" s="664"/>
      <c r="AJ13" s="664"/>
      <c r="AK13" s="653" t="s">
        <v>141</v>
      </c>
      <c r="AL13" s="653"/>
      <c r="AM13" s="653"/>
      <c r="AN13" s="653"/>
      <c r="AO13" s="653"/>
      <c r="AP13" s="653"/>
      <c r="AQ13" s="653"/>
      <c r="AR13" s="653"/>
      <c r="AS13" s="653"/>
      <c r="AT13" s="653"/>
    </row>
    <row r="14" spans="1:48" s="50" customFormat="1" ht="42" customHeight="1" x14ac:dyDescent="0.3">
      <c r="A14" s="48"/>
      <c r="B14" s="628" t="s">
        <v>150</v>
      </c>
      <c r="C14" s="628"/>
      <c r="D14" s="652" t="s">
        <v>1007</v>
      </c>
      <c r="E14" s="652"/>
      <c r="F14" s="652"/>
      <c r="G14" s="652"/>
      <c r="H14" s="652"/>
      <c r="I14" s="652"/>
      <c r="J14" s="652"/>
      <c r="K14" s="652"/>
      <c r="L14" s="652"/>
      <c r="M14" s="652"/>
      <c r="N14" s="652"/>
      <c r="O14" s="652"/>
      <c r="P14" s="652"/>
      <c r="Q14" s="652"/>
      <c r="R14" s="652"/>
      <c r="S14" s="652"/>
      <c r="T14" s="681"/>
      <c r="U14" s="681"/>
      <c r="V14" s="681"/>
      <c r="W14" s="681"/>
      <c r="X14" s="681"/>
      <c r="Y14" s="681"/>
      <c r="Z14" s="681"/>
      <c r="AA14" s="681"/>
      <c r="AB14" s="681"/>
      <c r="AC14" s="681"/>
      <c r="AD14" s="681"/>
      <c r="AE14" s="681"/>
      <c r="AF14" s="681"/>
      <c r="AG14" s="681"/>
      <c r="AH14" s="663"/>
      <c r="AI14" s="663"/>
      <c r="AJ14" s="663"/>
      <c r="AK14" s="680"/>
      <c r="AL14" s="680"/>
      <c r="AM14" s="680"/>
      <c r="AN14" s="680"/>
      <c r="AO14" s="680"/>
      <c r="AP14" s="680"/>
      <c r="AQ14" s="680"/>
      <c r="AR14" s="680"/>
      <c r="AS14" s="680"/>
      <c r="AT14" s="680"/>
    </row>
    <row r="15" spans="1:48" s="50" customFormat="1" ht="42" customHeight="1" x14ac:dyDescent="0.3">
      <c r="A15" s="48"/>
      <c r="B15" s="628" t="s">
        <v>151</v>
      </c>
      <c r="C15" s="628"/>
      <c r="D15" s="652"/>
      <c r="E15" s="652"/>
      <c r="F15" s="652"/>
      <c r="G15" s="652"/>
      <c r="H15" s="652"/>
      <c r="I15" s="652"/>
      <c r="J15" s="652"/>
      <c r="K15" s="652"/>
      <c r="L15" s="652"/>
      <c r="M15" s="652"/>
      <c r="N15" s="652"/>
      <c r="O15" s="652"/>
      <c r="P15" s="652"/>
      <c r="Q15" s="652"/>
      <c r="R15" s="652"/>
      <c r="S15" s="652"/>
      <c r="T15" s="681"/>
      <c r="U15" s="681"/>
      <c r="V15" s="681"/>
      <c r="W15" s="681"/>
      <c r="X15" s="681"/>
      <c r="Y15" s="681"/>
      <c r="Z15" s="681"/>
      <c r="AA15" s="681"/>
      <c r="AB15" s="681"/>
      <c r="AC15" s="681"/>
      <c r="AD15" s="681"/>
      <c r="AE15" s="681"/>
      <c r="AF15" s="681"/>
      <c r="AG15" s="681"/>
      <c r="AH15" s="663"/>
      <c r="AI15" s="663"/>
      <c r="AJ15" s="663"/>
      <c r="AK15" s="680"/>
      <c r="AL15" s="680"/>
      <c r="AM15" s="680"/>
      <c r="AN15" s="680"/>
      <c r="AO15" s="680"/>
      <c r="AP15" s="680"/>
      <c r="AQ15" s="680"/>
      <c r="AR15" s="680"/>
      <c r="AS15" s="680"/>
      <c r="AT15" s="680"/>
    </row>
    <row r="16" spans="1:48" s="50" customFormat="1" ht="42" customHeight="1" x14ac:dyDescent="0.3">
      <c r="A16" s="48"/>
      <c r="B16" s="628" t="s">
        <v>152</v>
      </c>
      <c r="C16" s="628"/>
      <c r="D16" s="662" t="s">
        <v>144</v>
      </c>
      <c r="E16" s="662"/>
      <c r="F16" s="662"/>
      <c r="G16" s="662"/>
      <c r="H16" s="662"/>
      <c r="I16" s="662"/>
      <c r="J16" s="662"/>
      <c r="K16" s="662"/>
      <c r="L16" s="662"/>
      <c r="M16" s="662"/>
      <c r="N16" s="662"/>
      <c r="O16" s="662"/>
      <c r="P16" s="662"/>
      <c r="Q16" s="662"/>
      <c r="R16" s="662"/>
      <c r="S16" s="662"/>
      <c r="T16" s="662"/>
      <c r="U16" s="662"/>
      <c r="V16" s="662"/>
      <c r="W16" s="662"/>
      <c r="X16" s="662"/>
      <c r="Y16" s="662"/>
      <c r="Z16" s="662"/>
      <c r="AA16" s="662"/>
      <c r="AB16" s="662"/>
      <c r="AC16" s="662"/>
      <c r="AD16" s="662"/>
      <c r="AE16" s="662"/>
      <c r="AF16" s="662"/>
      <c r="AG16" s="662"/>
      <c r="AH16" s="662"/>
      <c r="AI16" s="662"/>
      <c r="AJ16" s="662"/>
      <c r="AK16" s="654">
        <f>AK12+AK14+AN15</f>
        <v>0</v>
      </c>
      <c r="AL16" s="654"/>
      <c r="AM16" s="654"/>
      <c r="AN16" s="654"/>
      <c r="AO16" s="654"/>
      <c r="AP16" s="654"/>
      <c r="AQ16" s="654"/>
      <c r="AR16" s="654"/>
      <c r="AS16" s="654"/>
      <c r="AT16" s="654"/>
    </row>
    <row r="17" spans="1:46" s="50" customFormat="1" ht="43.2" customHeight="1" x14ac:dyDescent="0.3">
      <c r="A17" s="48"/>
      <c r="B17" s="49"/>
      <c r="D17" s="11"/>
      <c r="E17" s="1"/>
      <c r="F17" s="1"/>
      <c r="G17" s="1"/>
      <c r="H17" s="1"/>
      <c r="I17" s="1"/>
      <c r="J17" s="246"/>
      <c r="K17" s="246"/>
      <c r="L17" s="24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655"/>
      <c r="AF17" s="655"/>
      <c r="AG17" s="655"/>
      <c r="AH17" s="655"/>
      <c r="AI17" s="246"/>
      <c r="AJ17" s="246"/>
      <c r="AK17" s="246"/>
      <c r="AL17" s="1"/>
      <c r="AM17" s="1"/>
      <c r="AN17" s="1"/>
      <c r="AO17" s="1"/>
      <c r="AP17" s="1"/>
      <c r="AQ17" s="1"/>
      <c r="AR17" s="1"/>
      <c r="AS17" s="1"/>
      <c r="AT17" s="1"/>
    </row>
    <row r="18" spans="1:46" s="50" customFormat="1" ht="53.4" customHeight="1" x14ac:dyDescent="0.3">
      <c r="A18" s="48"/>
      <c r="B18" s="686"/>
      <c r="C18" s="686"/>
      <c r="D18" s="675" t="s">
        <v>192</v>
      </c>
      <c r="E18" s="676"/>
      <c r="F18" s="676"/>
      <c r="G18" s="676"/>
      <c r="H18" s="676"/>
      <c r="I18" s="676"/>
      <c r="J18" s="676"/>
      <c r="K18" s="676"/>
      <c r="L18" s="676"/>
      <c r="M18" s="676"/>
      <c r="N18" s="676"/>
      <c r="O18" s="676"/>
      <c r="P18" s="676"/>
      <c r="Q18" s="676"/>
      <c r="R18" s="676"/>
      <c r="S18" s="676"/>
      <c r="T18" s="676"/>
      <c r="U18" s="676"/>
      <c r="V18" s="676"/>
      <c r="W18" s="676"/>
      <c r="X18" s="676"/>
      <c r="Y18" s="676"/>
      <c r="Z18" s="676"/>
      <c r="AA18" s="676"/>
      <c r="AB18" s="676"/>
      <c r="AC18" s="676"/>
      <c r="AD18" s="676"/>
      <c r="AE18" s="676"/>
      <c r="AF18" s="676"/>
      <c r="AG18" s="676"/>
      <c r="AH18" s="676"/>
      <c r="AI18" s="676"/>
      <c r="AJ18" s="677"/>
      <c r="AK18" s="653" t="s">
        <v>166</v>
      </c>
      <c r="AL18" s="653"/>
      <c r="AM18" s="653"/>
      <c r="AN18" s="653"/>
      <c r="AO18" s="653"/>
      <c r="AP18" s="653"/>
      <c r="AQ18" s="653"/>
      <c r="AR18" s="653"/>
      <c r="AS18" s="653"/>
      <c r="AT18" s="653"/>
    </row>
    <row r="19" spans="1:46" s="50" customFormat="1" ht="40.950000000000003" customHeight="1" x14ac:dyDescent="0.3">
      <c r="A19" s="48"/>
      <c r="B19" s="628" t="s">
        <v>167</v>
      </c>
      <c r="C19" s="628"/>
      <c r="D19" s="672" t="s">
        <v>146</v>
      </c>
      <c r="E19" s="673"/>
      <c r="F19" s="673"/>
      <c r="G19" s="673"/>
      <c r="H19" s="673"/>
      <c r="I19" s="673"/>
      <c r="J19" s="673"/>
      <c r="K19" s="673"/>
      <c r="L19" s="673"/>
      <c r="M19" s="673"/>
      <c r="N19" s="673"/>
      <c r="O19" s="673"/>
      <c r="P19" s="673"/>
      <c r="Q19" s="673"/>
      <c r="R19" s="673"/>
      <c r="S19" s="673"/>
      <c r="T19" s="673"/>
      <c r="U19" s="673"/>
      <c r="V19" s="673"/>
      <c r="W19" s="673"/>
      <c r="X19" s="673"/>
      <c r="Y19" s="673"/>
      <c r="Z19" s="673"/>
      <c r="AA19" s="673"/>
      <c r="AB19" s="673"/>
      <c r="AC19" s="673"/>
      <c r="AD19" s="673"/>
      <c r="AE19" s="673"/>
      <c r="AF19" s="673"/>
      <c r="AG19" s="673"/>
      <c r="AH19" s="673"/>
      <c r="AI19" s="673"/>
      <c r="AJ19" s="674"/>
      <c r="AK19" s="666">
        <f>+'PAS 2 calc prod stand'!I56</f>
        <v>0</v>
      </c>
      <c r="AL19" s="682"/>
      <c r="AM19" s="682"/>
      <c r="AN19" s="682"/>
      <c r="AO19" s="682"/>
      <c r="AP19" s="682"/>
      <c r="AQ19" s="682"/>
      <c r="AR19" s="682"/>
      <c r="AS19" s="682"/>
      <c r="AT19" s="683"/>
    </row>
    <row r="20" spans="1:46" s="50" customFormat="1" ht="42" customHeight="1" x14ac:dyDescent="0.3">
      <c r="A20" s="48"/>
      <c r="B20" s="628" t="s">
        <v>168</v>
      </c>
      <c r="C20" s="628"/>
      <c r="D20" s="672" t="s">
        <v>257</v>
      </c>
      <c r="E20" s="673"/>
      <c r="F20" s="673"/>
      <c r="G20" s="673"/>
      <c r="H20" s="673"/>
      <c r="I20" s="673"/>
      <c r="J20" s="673"/>
      <c r="K20" s="673"/>
      <c r="L20" s="673"/>
      <c r="M20" s="673"/>
      <c r="N20" s="673"/>
      <c r="O20" s="673"/>
      <c r="P20" s="673"/>
      <c r="Q20" s="673"/>
      <c r="R20" s="673"/>
      <c r="S20" s="673"/>
      <c r="T20" s="673"/>
      <c r="U20" s="673"/>
      <c r="V20" s="673"/>
      <c r="W20" s="673"/>
      <c r="X20" s="673"/>
      <c r="Y20" s="673"/>
      <c r="Z20" s="673"/>
      <c r="AA20" s="673"/>
      <c r="AB20" s="673"/>
      <c r="AC20" s="673"/>
      <c r="AD20" s="673"/>
      <c r="AE20" s="673"/>
      <c r="AF20" s="673"/>
      <c r="AG20" s="673"/>
      <c r="AH20" s="673"/>
      <c r="AI20" s="673"/>
      <c r="AJ20" s="674"/>
      <c r="AK20" s="684"/>
      <c r="AL20" s="684"/>
      <c r="AM20" s="684"/>
      <c r="AN20" s="684"/>
      <c r="AO20" s="684"/>
      <c r="AP20" s="684"/>
      <c r="AQ20" s="684"/>
      <c r="AR20" s="684"/>
      <c r="AS20" s="684"/>
      <c r="AT20" s="684"/>
    </row>
    <row r="21" spans="1:46" s="50" customFormat="1" ht="42" customHeight="1" x14ac:dyDescent="0.3">
      <c r="A21" s="48"/>
      <c r="B21" s="628" t="s">
        <v>169</v>
      </c>
      <c r="C21" s="628"/>
      <c r="D21" s="659" t="s">
        <v>258</v>
      </c>
      <c r="E21" s="660"/>
      <c r="F21" s="660"/>
      <c r="G21" s="660"/>
      <c r="H21" s="660"/>
      <c r="I21" s="660"/>
      <c r="J21" s="660"/>
      <c r="K21" s="660"/>
      <c r="L21" s="660"/>
      <c r="M21" s="660"/>
      <c r="N21" s="660"/>
      <c r="O21" s="660"/>
      <c r="P21" s="660"/>
      <c r="Q21" s="660"/>
      <c r="R21" s="660"/>
      <c r="S21" s="660"/>
      <c r="T21" s="660"/>
      <c r="U21" s="660"/>
      <c r="V21" s="660"/>
      <c r="W21" s="660"/>
      <c r="X21" s="660"/>
      <c r="Y21" s="660"/>
      <c r="Z21" s="660"/>
      <c r="AA21" s="660"/>
      <c r="AB21" s="660"/>
      <c r="AC21" s="660"/>
      <c r="AD21" s="660"/>
      <c r="AE21" s="660"/>
      <c r="AF21" s="660"/>
      <c r="AG21" s="660"/>
      <c r="AH21" s="660"/>
      <c r="AI21" s="660"/>
      <c r="AJ21" s="661"/>
      <c r="AK21" s="680"/>
      <c r="AL21" s="680"/>
      <c r="AM21" s="680"/>
      <c r="AN21" s="680"/>
      <c r="AO21" s="680"/>
      <c r="AP21" s="680"/>
      <c r="AQ21" s="680"/>
      <c r="AR21" s="680"/>
      <c r="AS21" s="680"/>
      <c r="AT21" s="680"/>
    </row>
    <row r="22" spans="1:46" s="50" customFormat="1" ht="42" customHeight="1" x14ac:dyDescent="0.3">
      <c r="A22" s="48"/>
      <c r="B22" s="628" t="s">
        <v>170</v>
      </c>
      <c r="C22" s="628"/>
      <c r="D22" s="659" t="s">
        <v>258</v>
      </c>
      <c r="E22" s="660"/>
      <c r="F22" s="660"/>
      <c r="G22" s="660"/>
      <c r="H22" s="660"/>
      <c r="I22" s="660"/>
      <c r="J22" s="660"/>
      <c r="K22" s="660"/>
      <c r="L22" s="660"/>
      <c r="M22" s="660"/>
      <c r="N22" s="660"/>
      <c r="O22" s="660"/>
      <c r="P22" s="660"/>
      <c r="Q22" s="660"/>
      <c r="R22" s="660"/>
      <c r="S22" s="660"/>
      <c r="T22" s="660"/>
      <c r="U22" s="660"/>
      <c r="V22" s="660"/>
      <c r="W22" s="660"/>
      <c r="X22" s="660"/>
      <c r="Y22" s="660"/>
      <c r="Z22" s="660"/>
      <c r="AA22" s="660"/>
      <c r="AB22" s="660"/>
      <c r="AC22" s="660"/>
      <c r="AD22" s="660"/>
      <c r="AE22" s="660"/>
      <c r="AF22" s="660"/>
      <c r="AG22" s="660"/>
      <c r="AH22" s="660"/>
      <c r="AI22" s="660"/>
      <c r="AJ22" s="661"/>
      <c r="AK22" s="680"/>
      <c r="AL22" s="680"/>
      <c r="AM22" s="680"/>
      <c r="AN22" s="680"/>
      <c r="AO22" s="680"/>
      <c r="AP22" s="680"/>
      <c r="AQ22" s="680"/>
      <c r="AR22" s="680"/>
      <c r="AS22" s="680"/>
      <c r="AT22" s="680"/>
    </row>
    <row r="23" spans="1:46" s="50" customFormat="1" ht="42" customHeight="1" x14ac:dyDescent="0.3">
      <c r="A23" s="48"/>
      <c r="B23" s="628" t="s">
        <v>171</v>
      </c>
      <c r="C23" s="628"/>
      <c r="D23" s="659" t="s">
        <v>258</v>
      </c>
      <c r="E23" s="660"/>
      <c r="F23" s="660"/>
      <c r="G23" s="660"/>
      <c r="H23" s="660"/>
      <c r="I23" s="660"/>
      <c r="J23" s="660"/>
      <c r="K23" s="660"/>
      <c r="L23" s="660"/>
      <c r="M23" s="660"/>
      <c r="N23" s="660"/>
      <c r="O23" s="660"/>
      <c r="P23" s="660"/>
      <c r="Q23" s="660"/>
      <c r="R23" s="660"/>
      <c r="S23" s="660"/>
      <c r="T23" s="660"/>
      <c r="U23" s="660"/>
      <c r="V23" s="660"/>
      <c r="W23" s="660"/>
      <c r="X23" s="660"/>
      <c r="Y23" s="660"/>
      <c r="Z23" s="660"/>
      <c r="AA23" s="660"/>
      <c r="AB23" s="660"/>
      <c r="AC23" s="660"/>
      <c r="AD23" s="660"/>
      <c r="AE23" s="660"/>
      <c r="AF23" s="660"/>
      <c r="AG23" s="660"/>
      <c r="AH23" s="660"/>
      <c r="AI23" s="660"/>
      <c r="AJ23" s="661"/>
      <c r="AK23" s="680"/>
      <c r="AL23" s="680"/>
      <c r="AM23" s="680"/>
      <c r="AN23" s="680"/>
      <c r="AO23" s="680"/>
      <c r="AP23" s="680"/>
      <c r="AQ23" s="680"/>
      <c r="AR23" s="680"/>
      <c r="AS23" s="680"/>
      <c r="AT23" s="680"/>
    </row>
    <row r="24" spans="1:46" s="50" customFormat="1" ht="42" customHeight="1" x14ac:dyDescent="0.3">
      <c r="A24" s="48"/>
      <c r="B24" s="628" t="s">
        <v>172</v>
      </c>
      <c r="C24" s="628"/>
      <c r="D24" s="662" t="s">
        <v>174</v>
      </c>
      <c r="E24" s="662"/>
      <c r="F24" s="662"/>
      <c r="G24" s="662"/>
      <c r="H24" s="662"/>
      <c r="I24" s="662"/>
      <c r="J24" s="662"/>
      <c r="K24" s="662"/>
      <c r="L24" s="662"/>
      <c r="M24" s="662"/>
      <c r="N24" s="662"/>
      <c r="O24" s="662"/>
      <c r="P24" s="662"/>
      <c r="Q24" s="662"/>
      <c r="R24" s="662"/>
      <c r="S24" s="662"/>
      <c r="T24" s="662"/>
      <c r="U24" s="662"/>
      <c r="V24" s="662"/>
      <c r="W24" s="662"/>
      <c r="X24" s="662"/>
      <c r="Y24" s="662"/>
      <c r="Z24" s="662"/>
      <c r="AA24" s="662"/>
      <c r="AB24" s="662"/>
      <c r="AC24" s="662"/>
      <c r="AD24" s="662"/>
      <c r="AE24" s="662"/>
      <c r="AF24" s="662"/>
      <c r="AG24" s="662"/>
      <c r="AH24" s="662"/>
      <c r="AI24" s="662"/>
      <c r="AJ24" s="662"/>
      <c r="AK24" s="654">
        <f>AK19+AK21+AK22+AK23+AK20</f>
        <v>0</v>
      </c>
      <c r="AL24" s="654"/>
      <c r="AM24" s="654"/>
      <c r="AN24" s="654"/>
      <c r="AO24" s="654"/>
      <c r="AP24" s="654"/>
      <c r="AQ24" s="654"/>
      <c r="AR24" s="654"/>
      <c r="AS24" s="654"/>
      <c r="AT24" s="654"/>
    </row>
    <row r="25" spans="1:46" s="50" customFormat="1" ht="43.2" customHeight="1" x14ac:dyDescent="0.3">
      <c r="A25" s="48"/>
      <c r="B25" s="49"/>
      <c r="D25" s="11"/>
      <c r="E25" s="1"/>
      <c r="F25" s="1"/>
      <c r="G25" s="1"/>
      <c r="H25" s="1"/>
      <c r="I25" s="1"/>
      <c r="J25" s="246"/>
      <c r="K25" s="246"/>
      <c r="L25" s="24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655"/>
      <c r="AF25" s="655"/>
      <c r="AG25" s="655"/>
      <c r="AH25" s="655"/>
      <c r="AI25" s="246"/>
      <c r="AJ25" s="246"/>
      <c r="AK25" s="246"/>
      <c r="AL25" s="1"/>
      <c r="AM25" s="1"/>
      <c r="AN25" s="1"/>
      <c r="AO25" s="1"/>
      <c r="AP25" s="1"/>
      <c r="AQ25" s="1"/>
      <c r="AR25" s="1"/>
      <c r="AS25" s="1"/>
      <c r="AT25" s="1"/>
    </row>
    <row r="26" spans="1:46" s="50" customFormat="1" ht="42" customHeight="1" x14ac:dyDescent="0.3">
      <c r="A26" s="48"/>
      <c r="B26" s="628" t="s">
        <v>175</v>
      </c>
      <c r="C26" s="628"/>
      <c r="D26" s="664" t="s">
        <v>145</v>
      </c>
      <c r="E26" s="664"/>
      <c r="F26" s="664"/>
      <c r="G26" s="664"/>
      <c r="H26" s="664"/>
      <c r="I26" s="664"/>
      <c r="J26" s="664"/>
      <c r="K26" s="664"/>
      <c r="L26" s="664"/>
      <c r="M26" s="664"/>
      <c r="N26" s="664"/>
      <c r="O26" s="664"/>
      <c r="P26" s="664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A26" s="664"/>
      <c r="AB26" s="664"/>
      <c r="AC26" s="664"/>
      <c r="AD26" s="664"/>
      <c r="AE26" s="666">
        <f>0.4*AK24</f>
        <v>0</v>
      </c>
      <c r="AF26" s="667"/>
      <c r="AG26" s="667"/>
      <c r="AH26" s="667"/>
      <c r="AI26" s="667"/>
      <c r="AJ26" s="667"/>
      <c r="AK26" s="667"/>
      <c r="AL26" s="667"/>
      <c r="AM26" s="667"/>
      <c r="AN26" s="667"/>
      <c r="AO26" s="667"/>
      <c r="AP26" s="667"/>
      <c r="AQ26" s="667"/>
      <c r="AR26" s="667"/>
      <c r="AS26" s="667"/>
      <c r="AT26" s="668"/>
    </row>
    <row r="27" spans="1:46" s="50" customFormat="1" ht="42" customHeight="1" x14ac:dyDescent="0.3">
      <c r="A27" s="48"/>
      <c r="B27" s="628" t="s">
        <v>176</v>
      </c>
      <c r="C27" s="628"/>
      <c r="D27" s="665" t="s">
        <v>173</v>
      </c>
      <c r="E27" s="665"/>
      <c r="F27" s="665"/>
      <c r="G27" s="665"/>
      <c r="H27" s="665"/>
      <c r="I27" s="665"/>
      <c r="J27" s="665"/>
      <c r="K27" s="665"/>
      <c r="L27" s="665"/>
      <c r="M27" s="665"/>
      <c r="N27" s="665"/>
      <c r="O27" s="665"/>
      <c r="P27" s="665"/>
      <c r="Q27" s="665"/>
      <c r="R27" s="665"/>
      <c r="S27" s="665"/>
      <c r="T27" s="665"/>
      <c r="U27" s="665"/>
      <c r="V27" s="665"/>
      <c r="W27" s="665"/>
      <c r="X27" s="665"/>
      <c r="Y27" s="665"/>
      <c r="Z27" s="665"/>
      <c r="AA27" s="665"/>
      <c r="AB27" s="665"/>
      <c r="AC27" s="665"/>
      <c r="AD27" s="665"/>
      <c r="AE27" s="598" t="str">
        <f>IF(AE26=0,"NO",IF(AK16&gt;AE26,"NO","OK"))</f>
        <v>NO</v>
      </c>
      <c r="AF27" s="598"/>
      <c r="AG27" s="598"/>
      <c r="AH27" s="598"/>
      <c r="AI27" s="598"/>
      <c r="AJ27" s="598"/>
      <c r="AK27" s="598"/>
      <c r="AL27" s="598"/>
      <c r="AM27" s="598"/>
      <c r="AN27" s="598"/>
      <c r="AO27" s="598"/>
      <c r="AP27" s="598"/>
      <c r="AQ27" s="598"/>
      <c r="AR27" s="598"/>
      <c r="AS27" s="598"/>
      <c r="AT27" s="598"/>
    </row>
    <row r="28" spans="1:46" s="50" customFormat="1" ht="42" customHeight="1" x14ac:dyDescent="0.3">
      <c r="A28" s="48"/>
      <c r="B28" s="628" t="s">
        <v>177</v>
      </c>
      <c r="C28" s="628"/>
      <c r="D28" s="656" t="str">
        <f>IF(AE27="OK","L'INVESTIMENTO HA SOSTENIBILITA' FINANZIARIA ED ECONOMICA","L'INVESTIMENTO NON HA SOSTENIBILITA' FINANZIARIA ED ECONOMICA")</f>
        <v>L'INVESTIMENTO NON HA SOSTENIBILITA' FINANZIARIA ED ECONOMICA</v>
      </c>
      <c r="E28" s="657"/>
      <c r="F28" s="657"/>
      <c r="G28" s="657"/>
      <c r="H28" s="657"/>
      <c r="I28" s="657"/>
      <c r="J28" s="657"/>
      <c r="K28" s="657"/>
      <c r="L28" s="657"/>
      <c r="M28" s="657"/>
      <c r="N28" s="657"/>
      <c r="O28" s="657"/>
      <c r="P28" s="657"/>
      <c r="Q28" s="657"/>
      <c r="R28" s="657"/>
      <c r="S28" s="657"/>
      <c r="T28" s="657"/>
      <c r="U28" s="657"/>
      <c r="V28" s="657"/>
      <c r="W28" s="657"/>
      <c r="X28" s="657"/>
      <c r="Y28" s="657"/>
      <c r="Z28" s="657"/>
      <c r="AA28" s="657"/>
      <c r="AB28" s="657"/>
      <c r="AC28" s="657"/>
      <c r="AD28" s="657"/>
      <c r="AE28" s="657"/>
      <c r="AF28" s="657"/>
      <c r="AG28" s="657"/>
      <c r="AH28" s="657"/>
      <c r="AI28" s="657"/>
      <c r="AJ28" s="657"/>
      <c r="AK28" s="657"/>
      <c r="AL28" s="657"/>
      <c r="AM28" s="657"/>
      <c r="AN28" s="657"/>
      <c r="AO28" s="657"/>
      <c r="AP28" s="657"/>
      <c r="AQ28" s="657"/>
      <c r="AR28" s="657"/>
      <c r="AS28" s="657"/>
      <c r="AT28" s="658"/>
    </row>
    <row r="29" spans="1:46" s="50" customFormat="1" ht="20.25" customHeight="1" x14ac:dyDescent="0.3">
      <c r="A29" s="48"/>
      <c r="B29" s="49"/>
      <c r="D29" s="11"/>
      <c r="E29" s="1"/>
      <c r="F29" s="1"/>
      <c r="G29" s="1"/>
      <c r="H29" s="1"/>
      <c r="I29" s="1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110"/>
      <c r="AF29" s="110"/>
      <c r="AG29" s="110"/>
      <c r="AH29" s="110"/>
      <c r="AI29" s="246"/>
      <c r="AJ29" s="246"/>
      <c r="AK29" s="246"/>
      <c r="AL29" s="1"/>
      <c r="AM29" s="1"/>
      <c r="AN29" s="1"/>
      <c r="AO29" s="1"/>
      <c r="AP29" s="1"/>
      <c r="AQ29" s="1"/>
      <c r="AR29" s="1"/>
      <c r="AS29" s="1"/>
      <c r="AT29" s="1"/>
    </row>
    <row r="30" spans="1:46" s="50" customFormat="1" ht="24.6" x14ac:dyDescent="0.3">
      <c r="A30" s="48" t="s">
        <v>253</v>
      </c>
      <c r="B30" s="6"/>
      <c r="C30" s="1"/>
      <c r="D30" s="671" t="s">
        <v>466</v>
      </c>
      <c r="E30" s="671"/>
      <c r="F30" s="671"/>
      <c r="G30" s="671"/>
      <c r="H30" s="671"/>
      <c r="I30" s="671"/>
      <c r="J30" s="671"/>
      <c r="K30" s="671"/>
      <c r="L30" s="671"/>
      <c r="M30" s="671"/>
      <c r="N30" s="671"/>
      <c r="O30" s="671"/>
      <c r="P30" s="671"/>
      <c r="Q30" s="671"/>
      <c r="R30" s="671"/>
      <c r="S30" s="671"/>
      <c r="T30" s="671"/>
      <c r="U30" s="671"/>
      <c r="V30" s="671"/>
      <c r="W30" s="671"/>
      <c r="X30" s="671"/>
      <c r="Y30" s="671"/>
      <c r="Z30" s="671"/>
      <c r="AA30" s="671"/>
      <c r="AB30" s="671"/>
      <c r="AC30" s="671"/>
      <c r="AD30" s="671"/>
      <c r="AE30" s="671"/>
      <c r="AF30" s="671"/>
      <c r="AG30" s="671"/>
      <c r="AH30" s="671"/>
      <c r="AI30" s="671"/>
      <c r="AJ30" s="671"/>
      <c r="AK30" s="671"/>
      <c r="AL30" s="671"/>
      <c r="AM30" s="671"/>
      <c r="AN30" s="671"/>
      <c r="AO30" s="671"/>
      <c r="AP30" s="671"/>
      <c r="AQ30" s="671"/>
      <c r="AR30" s="671"/>
      <c r="AS30" s="671"/>
      <c r="AT30" s="671"/>
    </row>
    <row r="31" spans="1:46" s="50" customFormat="1" ht="48.6" customHeight="1" x14ac:dyDescent="0.3">
      <c r="A31" s="48"/>
      <c r="B31" s="64"/>
      <c r="C31" s="64"/>
      <c r="D31" s="671"/>
      <c r="E31" s="671"/>
      <c r="F31" s="671"/>
      <c r="G31" s="671"/>
      <c r="H31" s="671"/>
      <c r="I31" s="671"/>
      <c r="J31" s="671"/>
      <c r="K31" s="671"/>
      <c r="L31" s="671"/>
      <c r="M31" s="671"/>
      <c r="N31" s="671"/>
      <c r="O31" s="671"/>
      <c r="P31" s="671"/>
      <c r="Q31" s="671"/>
      <c r="R31" s="671"/>
      <c r="S31" s="671"/>
      <c r="T31" s="671"/>
      <c r="U31" s="671"/>
      <c r="V31" s="671"/>
      <c r="W31" s="671"/>
      <c r="X31" s="671"/>
      <c r="Y31" s="671"/>
      <c r="Z31" s="671"/>
      <c r="AA31" s="671"/>
      <c r="AB31" s="671"/>
      <c r="AC31" s="671"/>
      <c r="AD31" s="671"/>
      <c r="AE31" s="671"/>
      <c r="AF31" s="671"/>
      <c r="AG31" s="671"/>
      <c r="AH31" s="671"/>
      <c r="AI31" s="671"/>
      <c r="AJ31" s="671"/>
      <c r="AK31" s="671"/>
      <c r="AL31" s="671"/>
      <c r="AM31" s="671"/>
      <c r="AN31" s="671"/>
      <c r="AO31" s="671"/>
      <c r="AP31" s="671"/>
      <c r="AQ31" s="671"/>
      <c r="AR31" s="671"/>
      <c r="AS31" s="671"/>
      <c r="AT31" s="671"/>
    </row>
    <row r="32" spans="1:46" s="50" customFormat="1" ht="20.25" customHeight="1" x14ac:dyDescent="0.3">
      <c r="A32" s="48"/>
      <c r="B32" s="64"/>
      <c r="C32" s="64"/>
      <c r="D32" s="33"/>
      <c r="E32" s="33"/>
      <c r="F32" s="33"/>
      <c r="G32" s="33"/>
      <c r="H32" s="33"/>
      <c r="I32" s="33"/>
      <c r="J32" s="33"/>
      <c r="K32" s="33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110"/>
      <c r="AF32" s="110"/>
      <c r="AG32" s="110"/>
      <c r="AH32" s="110"/>
      <c r="AI32" s="246"/>
      <c r="AJ32" s="246"/>
      <c r="AK32" s="246"/>
      <c r="AL32" s="1"/>
      <c r="AM32" s="1"/>
      <c r="AN32" s="1"/>
      <c r="AO32" s="1"/>
      <c r="AP32" s="1"/>
      <c r="AQ32" s="1"/>
      <c r="AR32" s="1"/>
      <c r="AS32" s="1"/>
      <c r="AT32" s="1"/>
    </row>
    <row r="33" spans="1:46" s="50" customFormat="1" ht="20.25" customHeight="1" x14ac:dyDescent="0.3">
      <c r="A33" s="48"/>
      <c r="B33" s="52"/>
      <c r="C33" s="52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12"/>
      <c r="AL33" s="12"/>
      <c r="AM33" s="12"/>
      <c r="AN33" s="12"/>
      <c r="AO33" s="12"/>
      <c r="AP33" s="12"/>
      <c r="AQ33" s="12"/>
      <c r="AR33" s="12"/>
      <c r="AS33" s="12"/>
      <c r="AT33" s="12"/>
    </row>
    <row r="34" spans="1:46" s="50" customFormat="1" ht="20.25" customHeight="1" x14ac:dyDescent="0.3">
      <c r="A34" s="48"/>
      <c r="B34" s="52"/>
      <c r="C34" s="52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12"/>
      <c r="AL34" s="12"/>
      <c r="AM34" s="12"/>
      <c r="AN34" s="12"/>
      <c r="AO34" s="12"/>
      <c r="AP34" s="12"/>
      <c r="AQ34" s="12"/>
      <c r="AR34" s="12"/>
      <c r="AS34" s="12"/>
      <c r="AT34" s="12"/>
    </row>
    <row r="35" spans="1:46" s="50" customFormat="1" ht="20.25" customHeight="1" x14ac:dyDescent="0.3">
      <c r="A35" s="48"/>
      <c r="B35" s="52"/>
      <c r="C35" s="52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12"/>
      <c r="AL35" s="12"/>
      <c r="AM35" s="12"/>
      <c r="AN35" s="12"/>
      <c r="AO35" s="12"/>
      <c r="AP35" s="12"/>
      <c r="AQ35" s="12"/>
      <c r="AR35" s="12"/>
      <c r="AS35" s="12"/>
      <c r="AT35" s="12"/>
    </row>
    <row r="36" spans="1:46" s="50" customFormat="1" ht="20.25" customHeight="1" x14ac:dyDescent="0.3">
      <c r="A36" s="48"/>
      <c r="B36" s="52"/>
      <c r="C36" s="52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12"/>
      <c r="AL36" s="12"/>
      <c r="AM36" s="12"/>
      <c r="AN36" s="12"/>
      <c r="AO36" s="12"/>
      <c r="AP36" s="12"/>
      <c r="AQ36" s="12"/>
      <c r="AR36" s="12"/>
      <c r="AS36" s="12"/>
      <c r="AT36" s="12"/>
    </row>
    <row r="37" spans="1:46" s="50" customFormat="1" ht="20.25" customHeight="1" x14ac:dyDescent="0.3">
      <c r="A37" s="48"/>
      <c r="B37" s="52"/>
      <c r="C37" s="52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12"/>
      <c r="AL37" s="12"/>
      <c r="AM37" s="12"/>
      <c r="AN37" s="12"/>
      <c r="AO37" s="12"/>
      <c r="AP37" s="12"/>
      <c r="AQ37" s="12"/>
      <c r="AR37" s="12"/>
      <c r="AS37" s="12"/>
      <c r="AT37" s="12"/>
    </row>
    <row r="38" spans="1:46" s="50" customFormat="1" ht="20.25" customHeight="1" x14ac:dyDescent="0.3">
      <c r="A38" s="48"/>
      <c r="B38" s="52"/>
      <c r="C38" s="52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12"/>
      <c r="AL38" s="12"/>
      <c r="AM38" s="12"/>
      <c r="AN38" s="12"/>
      <c r="AO38" s="12"/>
      <c r="AP38" s="12"/>
      <c r="AQ38" s="12"/>
      <c r="AR38" s="12"/>
      <c r="AS38" s="12"/>
      <c r="AT38" s="12"/>
    </row>
    <row r="39" spans="1:46" s="50" customFormat="1" ht="20.25" customHeight="1" x14ac:dyDescent="0.3">
      <c r="A39" s="48"/>
      <c r="B39" s="52"/>
      <c r="C39" s="52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12"/>
      <c r="AL39" s="12"/>
      <c r="AM39" s="12"/>
      <c r="AN39" s="12"/>
      <c r="AO39" s="12"/>
      <c r="AP39" s="12"/>
      <c r="AQ39" s="12"/>
      <c r="AR39" s="12"/>
      <c r="AS39" s="12"/>
      <c r="AT39" s="12"/>
    </row>
    <row r="40" spans="1:46" s="50" customFormat="1" ht="20.25" customHeight="1" x14ac:dyDescent="0.3">
      <c r="A40" s="48"/>
      <c r="B40" s="52"/>
      <c r="C40" s="52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12"/>
      <c r="AL40" s="12"/>
      <c r="AM40" s="12"/>
      <c r="AN40" s="12"/>
      <c r="AO40" s="12"/>
      <c r="AP40" s="12"/>
      <c r="AQ40" s="12"/>
      <c r="AR40" s="12"/>
      <c r="AS40" s="12"/>
      <c r="AT40" s="12"/>
    </row>
    <row r="41" spans="1:46" s="50" customFormat="1" ht="20.25" customHeight="1" x14ac:dyDescent="0.3">
      <c r="A41" s="48"/>
      <c r="B41" s="52"/>
      <c r="C41" s="52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12"/>
      <c r="AL41" s="12"/>
      <c r="AM41" s="12"/>
      <c r="AN41" s="12"/>
      <c r="AO41" s="12"/>
      <c r="AP41" s="12"/>
      <c r="AQ41" s="12"/>
      <c r="AR41" s="12"/>
      <c r="AS41" s="12"/>
      <c r="AT41" s="12"/>
    </row>
    <row r="42" spans="1:46" s="50" customFormat="1" ht="20.25" customHeight="1" x14ac:dyDescent="0.3">
      <c r="A42" s="48"/>
      <c r="B42" s="52"/>
      <c r="C42" s="52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12"/>
      <c r="AL42" s="12"/>
      <c r="AM42" s="12"/>
      <c r="AN42" s="12"/>
      <c r="AO42" s="12"/>
      <c r="AP42" s="12"/>
      <c r="AQ42" s="12"/>
      <c r="AR42" s="12"/>
      <c r="AS42" s="12"/>
      <c r="AT42" s="12"/>
    </row>
    <row r="43" spans="1:46" s="50" customFormat="1" ht="20.25" customHeight="1" x14ac:dyDescent="0.3">
      <c r="A43" s="48"/>
      <c r="B43" s="52"/>
      <c r="C43" s="52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12"/>
      <c r="AL43" s="12"/>
      <c r="AM43" s="12"/>
      <c r="AN43" s="12"/>
      <c r="AO43" s="12"/>
      <c r="AP43" s="12"/>
      <c r="AQ43" s="12"/>
      <c r="AR43" s="12"/>
      <c r="AS43" s="12"/>
      <c r="AT43" s="12"/>
    </row>
    <row r="44" spans="1:46" s="50" customFormat="1" ht="20.25" customHeight="1" x14ac:dyDescent="0.3">
      <c r="A44" s="48"/>
      <c r="B44" s="52"/>
      <c r="C44" s="52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12"/>
      <c r="AL44" s="12"/>
      <c r="AM44" s="12"/>
      <c r="AN44" s="12"/>
      <c r="AO44" s="12"/>
      <c r="AP44" s="12"/>
      <c r="AQ44" s="12"/>
      <c r="AR44" s="12"/>
      <c r="AS44" s="12"/>
      <c r="AT44" s="12"/>
    </row>
    <row r="45" spans="1:46" s="50" customFormat="1" ht="20.25" customHeight="1" x14ac:dyDescent="0.3">
      <c r="A45" s="48"/>
      <c r="B45" s="52"/>
      <c r="C45" s="52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12"/>
      <c r="AL45" s="12"/>
      <c r="AM45" s="12"/>
      <c r="AN45" s="12"/>
      <c r="AO45" s="12"/>
      <c r="AP45" s="12"/>
      <c r="AQ45" s="12"/>
      <c r="AR45" s="12"/>
      <c r="AS45" s="12"/>
      <c r="AT45" s="12"/>
    </row>
    <row r="46" spans="1:46" s="50" customFormat="1" ht="20.25" customHeight="1" x14ac:dyDescent="0.3">
      <c r="A46" s="48"/>
      <c r="B46" s="52"/>
      <c r="C46" s="52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12"/>
      <c r="AL46" s="12"/>
      <c r="AM46" s="12"/>
      <c r="AN46" s="12"/>
      <c r="AO46" s="12"/>
      <c r="AP46" s="12"/>
      <c r="AQ46" s="12"/>
      <c r="AR46" s="12"/>
      <c r="AS46" s="12"/>
      <c r="AT46" s="12"/>
    </row>
    <row r="47" spans="1:46" s="50" customFormat="1" ht="20.25" customHeight="1" x14ac:dyDescent="0.3">
      <c r="A47" s="48"/>
      <c r="B47" s="52"/>
      <c r="C47" s="52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12"/>
      <c r="AL47" s="12"/>
      <c r="AM47" s="12"/>
      <c r="AN47" s="12"/>
      <c r="AO47" s="12"/>
      <c r="AP47" s="12"/>
      <c r="AQ47" s="12"/>
      <c r="AR47" s="12"/>
      <c r="AS47" s="12"/>
      <c r="AT47" s="12"/>
    </row>
    <row r="48" spans="1:46" s="50" customFormat="1" ht="20.25" customHeight="1" x14ac:dyDescent="0.3">
      <c r="A48" s="48"/>
      <c r="B48" s="52"/>
      <c r="C48" s="52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12"/>
      <c r="AL48" s="12"/>
      <c r="AM48" s="12"/>
      <c r="AN48" s="12"/>
      <c r="AO48" s="12"/>
      <c r="AP48" s="12"/>
      <c r="AQ48" s="12"/>
      <c r="AR48" s="12"/>
      <c r="AS48" s="12"/>
      <c r="AT48" s="12"/>
    </row>
    <row r="49" spans="1:46" s="50" customFormat="1" ht="20.25" customHeight="1" x14ac:dyDescent="0.3">
      <c r="A49" s="48"/>
      <c r="B49" s="52"/>
      <c r="C49" s="52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12"/>
      <c r="AL49" s="12"/>
      <c r="AM49" s="12"/>
      <c r="AN49" s="12"/>
      <c r="AO49" s="12"/>
      <c r="AP49" s="12"/>
      <c r="AQ49" s="12"/>
      <c r="AR49" s="12"/>
      <c r="AS49" s="12"/>
      <c r="AT49" s="12"/>
    </row>
    <row r="50" spans="1:46" s="50" customFormat="1" ht="20.25" customHeight="1" x14ac:dyDescent="0.3">
      <c r="A50" s="48"/>
      <c r="B50" s="52"/>
      <c r="C50" s="52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12"/>
      <c r="AL50" s="12"/>
      <c r="AM50" s="12"/>
      <c r="AN50" s="12"/>
      <c r="AO50" s="12"/>
      <c r="AP50" s="12"/>
      <c r="AQ50" s="12"/>
      <c r="AR50" s="12"/>
      <c r="AS50" s="12"/>
      <c r="AT50" s="12"/>
    </row>
    <row r="51" spans="1:46" s="50" customFormat="1" ht="20.25" customHeight="1" x14ac:dyDescent="0.3">
      <c r="A51" s="48"/>
      <c r="B51" s="52"/>
      <c r="C51" s="52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12"/>
      <c r="AL51" s="12"/>
      <c r="AM51" s="12"/>
      <c r="AN51" s="12"/>
      <c r="AO51" s="12"/>
      <c r="AP51" s="12"/>
      <c r="AQ51" s="12"/>
      <c r="AR51" s="12"/>
      <c r="AS51" s="12"/>
      <c r="AT51" s="12"/>
    </row>
    <row r="52" spans="1:46" s="50" customFormat="1" ht="20.25" customHeight="1" x14ac:dyDescent="0.3">
      <c r="A52" s="48"/>
      <c r="B52" s="52"/>
      <c r="C52" s="52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12"/>
      <c r="AL52" s="12"/>
      <c r="AM52" s="12"/>
      <c r="AN52" s="12"/>
      <c r="AO52" s="12"/>
      <c r="AP52" s="12"/>
      <c r="AQ52" s="12"/>
      <c r="AR52" s="12"/>
      <c r="AS52" s="12"/>
      <c r="AT52" s="12"/>
    </row>
    <row r="53" spans="1:46" s="50" customFormat="1" ht="20.25" customHeight="1" x14ac:dyDescent="0.3">
      <c r="A53" s="48"/>
      <c r="B53" s="52"/>
      <c r="C53" s="52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12"/>
      <c r="AL53" s="12"/>
      <c r="AM53" s="12"/>
      <c r="AN53" s="12"/>
      <c r="AO53" s="12"/>
      <c r="AP53" s="12"/>
      <c r="AQ53" s="12"/>
      <c r="AR53" s="12"/>
      <c r="AS53" s="12"/>
      <c r="AT53" s="12"/>
    </row>
    <row r="54" spans="1:46" s="50" customFormat="1" ht="20.25" customHeight="1" x14ac:dyDescent="0.3">
      <c r="A54" s="48"/>
      <c r="B54" s="52"/>
      <c r="C54" s="52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12"/>
      <c r="AL54" s="12"/>
      <c r="AM54" s="12"/>
      <c r="AN54" s="12"/>
      <c r="AO54" s="12"/>
      <c r="AP54" s="12"/>
      <c r="AQ54" s="12"/>
      <c r="AR54" s="12"/>
      <c r="AS54" s="12"/>
      <c r="AT54" s="12"/>
    </row>
    <row r="55" spans="1:46" s="50" customFormat="1" ht="20.25" customHeight="1" x14ac:dyDescent="0.3">
      <c r="A55" s="48"/>
      <c r="B55" s="52"/>
      <c r="C55" s="52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12"/>
      <c r="AL55" s="12"/>
      <c r="AM55" s="12"/>
      <c r="AN55" s="12"/>
      <c r="AO55" s="12"/>
      <c r="AP55" s="12"/>
      <c r="AQ55" s="12"/>
      <c r="AR55" s="12"/>
      <c r="AS55" s="12"/>
      <c r="AT55" s="12"/>
    </row>
    <row r="56" spans="1:46" s="50" customFormat="1" ht="20.25" customHeight="1" x14ac:dyDescent="0.3">
      <c r="A56" s="48"/>
      <c r="B56" s="52"/>
      <c r="C56" s="52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12"/>
      <c r="AL56" s="12"/>
      <c r="AM56" s="12"/>
      <c r="AN56" s="12"/>
      <c r="AO56" s="12"/>
      <c r="AP56" s="12"/>
      <c r="AQ56" s="12"/>
      <c r="AR56" s="12"/>
      <c r="AS56" s="12"/>
      <c r="AT56" s="12"/>
    </row>
    <row r="57" spans="1:46" s="50" customFormat="1" ht="20.25" customHeight="1" x14ac:dyDescent="0.3">
      <c r="A57" s="48"/>
      <c r="B57" s="52"/>
      <c r="C57" s="52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12"/>
      <c r="AL57" s="12"/>
      <c r="AM57" s="12"/>
      <c r="AN57" s="12"/>
      <c r="AO57" s="12"/>
      <c r="AP57" s="12"/>
      <c r="AQ57" s="12"/>
      <c r="AR57" s="12"/>
      <c r="AS57" s="12"/>
      <c r="AT57" s="12"/>
    </row>
    <row r="58" spans="1:46" s="50" customFormat="1" ht="20.25" customHeight="1" x14ac:dyDescent="0.3">
      <c r="A58" s="48"/>
      <c r="B58" s="52"/>
      <c r="C58" s="52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12"/>
      <c r="AL58" s="12"/>
      <c r="AM58" s="12"/>
      <c r="AN58" s="12"/>
      <c r="AO58" s="12"/>
      <c r="AP58" s="12"/>
      <c r="AQ58" s="12"/>
      <c r="AR58" s="12"/>
      <c r="AS58" s="12"/>
      <c r="AT58" s="12"/>
    </row>
    <row r="59" spans="1:46" s="50" customFormat="1" ht="20.25" customHeight="1" x14ac:dyDescent="0.3">
      <c r="A59" s="48"/>
      <c r="B59" s="52"/>
      <c r="C59" s="52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12"/>
      <c r="AL59" s="12"/>
      <c r="AM59" s="12"/>
      <c r="AN59" s="12"/>
      <c r="AO59" s="12"/>
      <c r="AP59" s="12"/>
      <c r="AQ59" s="12"/>
      <c r="AR59" s="12"/>
      <c r="AS59" s="12"/>
      <c r="AT59" s="12"/>
    </row>
    <row r="60" spans="1:46" s="50" customFormat="1" ht="20.25" customHeight="1" x14ac:dyDescent="0.3">
      <c r="A60" s="48"/>
      <c r="B60" s="52"/>
      <c r="C60" s="52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12"/>
      <c r="AL60" s="12"/>
      <c r="AM60" s="12"/>
      <c r="AN60" s="12"/>
      <c r="AO60" s="12"/>
      <c r="AP60" s="12"/>
      <c r="AQ60" s="12"/>
      <c r="AR60" s="12"/>
      <c r="AS60" s="12"/>
      <c r="AT60" s="12"/>
    </row>
    <row r="61" spans="1:46" s="50" customFormat="1" ht="20.25" customHeight="1" x14ac:dyDescent="0.3">
      <c r="A61" s="48"/>
      <c r="B61" s="52"/>
      <c r="C61" s="52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12"/>
      <c r="AL61" s="12"/>
      <c r="AM61" s="12"/>
      <c r="AN61" s="12"/>
      <c r="AO61" s="12"/>
      <c r="AP61" s="12"/>
      <c r="AQ61" s="12"/>
      <c r="AR61" s="12"/>
      <c r="AS61" s="12"/>
      <c r="AT61" s="12"/>
    </row>
    <row r="62" spans="1:46" s="50" customFormat="1" ht="20.25" customHeight="1" x14ac:dyDescent="0.3">
      <c r="A62" s="48"/>
      <c r="B62" s="52"/>
      <c r="C62" s="52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12"/>
      <c r="AL62" s="12"/>
      <c r="AM62" s="12"/>
      <c r="AN62" s="12"/>
      <c r="AO62" s="12"/>
      <c r="AP62" s="12"/>
      <c r="AQ62" s="12"/>
      <c r="AR62" s="12"/>
      <c r="AS62" s="12"/>
      <c r="AT62" s="12"/>
    </row>
    <row r="63" spans="1:46" s="50" customFormat="1" ht="20.25" customHeight="1" x14ac:dyDescent="0.3">
      <c r="A63" s="48"/>
    </row>
    <row r="64" spans="1:46" s="50" customFormat="1" ht="20.25" customHeight="1" x14ac:dyDescent="0.3">
      <c r="A64" s="48"/>
    </row>
    <row r="65" spans="1:37" s="50" customFormat="1" ht="20.25" customHeight="1" x14ac:dyDescent="0.3">
      <c r="A65" s="48"/>
    </row>
    <row r="66" spans="1:37" s="50" customFormat="1" ht="20.25" customHeight="1" x14ac:dyDescent="0.3">
      <c r="A66" s="48"/>
      <c r="B66" s="49"/>
      <c r="D66" s="60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670"/>
      <c r="AF66" s="670"/>
      <c r="AG66" s="670"/>
      <c r="AH66" s="670"/>
      <c r="AI66" s="51"/>
      <c r="AJ66" s="51"/>
      <c r="AK66" s="51"/>
    </row>
    <row r="67" spans="1:37" s="50" customFormat="1" ht="20.25" customHeight="1" x14ac:dyDescent="0.3">
      <c r="A67" s="48"/>
      <c r="B67" s="49"/>
      <c r="D67" s="60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670"/>
      <c r="AF67" s="670"/>
      <c r="AG67" s="670"/>
      <c r="AH67" s="670"/>
      <c r="AI67" s="51"/>
      <c r="AJ67" s="51"/>
      <c r="AK67" s="51"/>
    </row>
    <row r="68" spans="1:37" ht="20.25" customHeight="1" x14ac:dyDescent="0.3">
      <c r="AE68" s="61"/>
      <c r="AF68" s="61"/>
      <c r="AG68" s="61"/>
      <c r="AH68" s="61"/>
    </row>
    <row r="69" spans="1:37" ht="20.25" customHeight="1" x14ac:dyDescent="0.3">
      <c r="AE69" s="61"/>
      <c r="AF69" s="61"/>
      <c r="AG69" s="61"/>
      <c r="AH69" s="61"/>
    </row>
    <row r="70" spans="1:37" ht="20.25" customHeight="1" x14ac:dyDescent="0.3">
      <c r="AE70" s="61"/>
      <c r="AF70" s="61"/>
      <c r="AG70" s="61"/>
      <c r="AH70" s="61"/>
    </row>
    <row r="71" spans="1:37" ht="20.25" customHeight="1" x14ac:dyDescent="0.3">
      <c r="AE71" s="61"/>
      <c r="AF71" s="61"/>
      <c r="AG71" s="61"/>
      <c r="AH71" s="61"/>
    </row>
    <row r="72" spans="1:37" ht="20.25" customHeight="1" x14ac:dyDescent="0.3">
      <c r="AE72" s="61"/>
      <c r="AF72" s="61"/>
      <c r="AG72" s="61"/>
      <c r="AH72" s="61"/>
    </row>
    <row r="73" spans="1:37" ht="20.25" customHeight="1" x14ac:dyDescent="0.3">
      <c r="AE73" s="61"/>
      <c r="AF73" s="61"/>
      <c r="AG73" s="61"/>
      <c r="AH73" s="61"/>
    </row>
    <row r="74" spans="1:37" ht="20.25" customHeight="1" x14ac:dyDescent="0.3">
      <c r="AE74" s="669"/>
      <c r="AF74" s="669"/>
      <c r="AG74" s="669"/>
      <c r="AH74" s="669"/>
    </row>
    <row r="75" spans="1:37" ht="20.25" customHeight="1" x14ac:dyDescent="0.3">
      <c r="AE75" s="669"/>
      <c r="AF75" s="669"/>
      <c r="AG75" s="669"/>
      <c r="AH75" s="669"/>
    </row>
    <row r="76" spans="1:37" ht="20.25" customHeight="1" x14ac:dyDescent="0.3">
      <c r="AE76" s="669"/>
      <c r="AF76" s="669"/>
      <c r="AG76" s="669"/>
      <c r="AH76" s="669"/>
    </row>
    <row r="77" spans="1:37" ht="20.25" customHeight="1" x14ac:dyDescent="0.3">
      <c r="AE77" s="669"/>
      <c r="AF77" s="669"/>
      <c r="AG77" s="669"/>
      <c r="AH77" s="669"/>
    </row>
    <row r="78" spans="1:37" ht="20.25" customHeight="1" x14ac:dyDescent="0.3">
      <c r="AE78" s="669"/>
      <c r="AF78" s="669"/>
      <c r="AG78" s="669"/>
      <c r="AH78" s="669"/>
    </row>
  </sheetData>
  <sheetProtection algorithmName="SHA-512" hashValue="DaqZPH+LJUGifAlKdUc5FZJh08Y7SyOZghM6OXuN32+zA4Rk9LIGGo0UBxD69evbHEB+POm8wdDxkgyCwjEzjQ==" saltValue="ekXTFWjvdsYJDDya/yAmwg==" spinCount="100000" sheet="1" formatCells="0" formatColumns="0" formatRows="0" insertColumns="0" insertRows="0" insertHyperlinks="0" deleteColumns="0" deleteRows="0" sort="0" autoFilter="0" pivotTables="0"/>
  <mergeCells count="83">
    <mergeCell ref="A1:AU2"/>
    <mergeCell ref="B8:C8"/>
    <mergeCell ref="B18:C18"/>
    <mergeCell ref="B22:C22"/>
    <mergeCell ref="D22:AJ22"/>
    <mergeCell ref="B12:C12"/>
    <mergeCell ref="T8:AG8"/>
    <mergeCell ref="AK12:AT12"/>
    <mergeCell ref="AK13:AT13"/>
    <mergeCell ref="A4:AT4"/>
    <mergeCell ref="B21:C21"/>
    <mergeCell ref="B9:C9"/>
    <mergeCell ref="AK15:AT15"/>
    <mergeCell ref="AK16:AT16"/>
    <mergeCell ref="D14:S15"/>
    <mergeCell ref="D12:S12"/>
    <mergeCell ref="AH8:AJ8"/>
    <mergeCell ref="D8:S8"/>
    <mergeCell ref="T12:AJ12"/>
    <mergeCell ref="AK18:AT18"/>
    <mergeCell ref="AK23:AT23"/>
    <mergeCell ref="T15:AG15"/>
    <mergeCell ref="AK19:AT19"/>
    <mergeCell ref="D21:AJ21"/>
    <mergeCell ref="AK21:AT21"/>
    <mergeCell ref="AK20:AT20"/>
    <mergeCell ref="D20:AJ20"/>
    <mergeCell ref="AK14:AT14"/>
    <mergeCell ref="AE17:AH17"/>
    <mergeCell ref="T14:AG14"/>
    <mergeCell ref="AK22:AT22"/>
    <mergeCell ref="AK9:AT9"/>
    <mergeCell ref="D24:AJ24"/>
    <mergeCell ref="D19:AJ19"/>
    <mergeCell ref="D18:AJ18"/>
    <mergeCell ref="B13:C13"/>
    <mergeCell ref="B14:C14"/>
    <mergeCell ref="AE78:AH78"/>
    <mergeCell ref="AE27:AT27"/>
    <mergeCell ref="AE74:AH74"/>
    <mergeCell ref="AE75:AH75"/>
    <mergeCell ref="AE76:AH76"/>
    <mergeCell ref="AE77:AH77"/>
    <mergeCell ref="AE66:AH66"/>
    <mergeCell ref="AE67:AH67"/>
    <mergeCell ref="D30:AT31"/>
    <mergeCell ref="B27:C27"/>
    <mergeCell ref="D27:AD27"/>
    <mergeCell ref="B26:C26"/>
    <mergeCell ref="D26:AD26"/>
    <mergeCell ref="AE26:AT26"/>
    <mergeCell ref="AK8:AT8"/>
    <mergeCell ref="AK24:AT24"/>
    <mergeCell ref="AE25:AH25"/>
    <mergeCell ref="D28:AT28"/>
    <mergeCell ref="B28:C28"/>
    <mergeCell ref="B24:C24"/>
    <mergeCell ref="B23:C23"/>
    <mergeCell ref="D23:AJ23"/>
    <mergeCell ref="B20:C20"/>
    <mergeCell ref="D13:S13"/>
    <mergeCell ref="D16:AJ16"/>
    <mergeCell ref="AH14:AJ14"/>
    <mergeCell ref="AH15:AJ15"/>
    <mergeCell ref="B15:C15"/>
    <mergeCell ref="T13:AG13"/>
    <mergeCell ref="AH13:AJ13"/>
    <mergeCell ref="AK10:AT10"/>
    <mergeCell ref="B19:C19"/>
    <mergeCell ref="B16:C16"/>
    <mergeCell ref="AN6:AT6"/>
    <mergeCell ref="T11:AG11"/>
    <mergeCell ref="D11:S11"/>
    <mergeCell ref="B11:C11"/>
    <mergeCell ref="AK11:AT11"/>
    <mergeCell ref="AH11:AJ11"/>
    <mergeCell ref="AH10:AJ10"/>
    <mergeCell ref="T9:AG9"/>
    <mergeCell ref="AH9:AJ9"/>
    <mergeCell ref="B10:C10"/>
    <mergeCell ref="T10:AG10"/>
    <mergeCell ref="D9:S9"/>
    <mergeCell ref="D10:S10"/>
  </mergeCells>
  <phoneticPr fontId="0" type="noConversion"/>
  <conditionalFormatting sqref="AE26:AT27">
    <cfRule type="cellIs" dxfId="14" priority="9" stopIfTrue="1" operator="equal">
      <formula>"OK"</formula>
    </cfRule>
    <cfRule type="cellIs" dxfId="13" priority="10" stopIfTrue="1" operator="equal">
      <formula>"SI"</formula>
    </cfRule>
    <cfRule type="cellIs" dxfId="12" priority="11" stopIfTrue="1" operator="equal">
      <formula>"NO"</formula>
    </cfRule>
    <cfRule type="cellIs" dxfId="11" priority="12" stopIfTrue="1" operator="equal">
      <formula>"SI"</formula>
    </cfRule>
  </conditionalFormatting>
  <conditionalFormatting sqref="AK33:AT62">
    <cfRule type="cellIs" dxfId="10" priority="7" stopIfTrue="1" operator="equal">
      <formula>"NO"</formula>
    </cfRule>
    <cfRule type="cellIs" dxfId="9" priority="8" stopIfTrue="1" operator="equal">
      <formula>"OK"</formula>
    </cfRule>
  </conditionalFormatting>
  <pageMargins left="0.31496062992125984" right="0.27559055118110237" top="0.62992125984251968" bottom="0.31496062992125984" header="0.31496062992125984" footer="0.31496062992125984"/>
  <pageSetup paperSize="9" scale="51" fitToHeight="2" orientation="portrait" blackAndWhite="1" r:id="rId1"/>
  <headerFooter>
    <oddHeader>&amp;C&amp;14Regione Liguria - Piano Aziendale di Sviluppo&amp;RSOTTOMISURA  4.1.1 EURI</oddHeader>
    <oddFooter>&amp;C&amp;A&amp;Rpag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B1:GM25"/>
  <sheetViews>
    <sheetView showGridLines="0" zoomScale="80" zoomScaleNormal="80" workbookViewId="0">
      <selection activeCell="G6" sqref="G6"/>
    </sheetView>
  </sheetViews>
  <sheetFormatPr defaultColWidth="8.88671875" defaultRowHeight="13.2" x14ac:dyDescent="0.25"/>
  <cols>
    <col min="1" max="1" width="2.6640625" style="248" customWidth="1"/>
    <col min="2" max="2" width="78.33203125" style="248" customWidth="1"/>
    <col min="3" max="3" width="10.33203125" style="248" customWidth="1"/>
    <col min="4" max="4" width="49" style="248" customWidth="1"/>
    <col min="5" max="5" width="8.33203125" style="248" customWidth="1"/>
    <col min="6" max="6" width="6.33203125" style="248" customWidth="1"/>
    <col min="7" max="7" width="14" style="248" customWidth="1"/>
    <col min="8" max="8" width="2.33203125" style="248" customWidth="1"/>
    <col min="9" max="9" width="18.88671875" style="248" customWidth="1"/>
    <col min="10" max="104" width="19.44140625" style="248" hidden="1" customWidth="1"/>
    <col min="105" max="117" width="4.33203125" style="248" hidden="1" customWidth="1"/>
    <col min="118" max="121" width="5.88671875" style="248" hidden="1" customWidth="1"/>
    <col min="122" max="122" width="5.88671875" style="334" hidden="1" customWidth="1"/>
    <col min="123" max="124" width="6.6640625" style="334" hidden="1" customWidth="1"/>
    <col min="125" max="125" width="0" style="334" hidden="1" customWidth="1"/>
    <col min="126" max="126" width="0" style="248" hidden="1" customWidth="1"/>
    <col min="127" max="185" width="8.88671875" style="248"/>
    <col min="186" max="187" width="8.88671875" style="334"/>
    <col min="188" max="188" width="17.6640625" style="335" bestFit="1" customWidth="1"/>
    <col min="189" max="189" width="10" style="335" bestFit="1" customWidth="1"/>
    <col min="190" max="190" width="10.44140625" style="335" bestFit="1" customWidth="1"/>
    <col min="191" max="191" width="9.109375" style="334" bestFit="1" customWidth="1"/>
    <col min="192" max="192" width="13.88671875" style="334" bestFit="1" customWidth="1"/>
    <col min="193" max="193" width="8.88671875" style="248"/>
    <col min="194" max="195" width="8.88671875" style="334"/>
    <col min="196" max="16384" width="8.88671875" style="248"/>
  </cols>
  <sheetData>
    <row r="1" spans="2:195" ht="22.8" x14ac:dyDescent="0.4">
      <c r="B1" s="693" t="s">
        <v>185</v>
      </c>
      <c r="C1" s="693"/>
      <c r="D1" s="693"/>
      <c r="E1" s="693"/>
      <c r="F1" s="693"/>
      <c r="G1" s="693"/>
      <c r="GF1" s="347"/>
      <c r="GG1" s="347"/>
      <c r="GH1" s="347"/>
      <c r="GI1" s="346"/>
      <c r="GJ1" s="346"/>
    </row>
    <row r="3" spans="2:195" ht="36" customHeight="1" x14ac:dyDescent="0.25">
      <c r="B3" s="703" t="s">
        <v>420</v>
      </c>
      <c r="C3" s="703"/>
      <c r="D3" s="321" t="s">
        <v>421</v>
      </c>
      <c r="E3" s="377" t="s">
        <v>928</v>
      </c>
      <c r="F3" s="322" t="s">
        <v>898</v>
      </c>
      <c r="G3" s="322" t="s">
        <v>450</v>
      </c>
    </row>
    <row r="4" spans="2:195" ht="108" customHeight="1" x14ac:dyDescent="0.25">
      <c r="B4" s="704" t="s">
        <v>422</v>
      </c>
      <c r="C4" s="705"/>
      <c r="D4" s="691" t="s">
        <v>1008</v>
      </c>
      <c r="E4" s="692"/>
      <c r="F4" s="312">
        <v>15</v>
      </c>
      <c r="G4" s="210" t="str">
        <f>IF('PAS 1 anagraf'!E50="risulta","15","0")</f>
        <v>0</v>
      </c>
    </row>
    <row r="5" spans="2:195" ht="66" customHeight="1" x14ac:dyDescent="0.25">
      <c r="B5" s="694" t="s">
        <v>876</v>
      </c>
      <c r="C5" s="695"/>
      <c r="D5" s="691" t="s">
        <v>877</v>
      </c>
      <c r="E5" s="692"/>
      <c r="F5" s="312">
        <v>10</v>
      </c>
      <c r="G5" s="381">
        <f>(IF(GF5&lt;10,GF5,IF(GJ5&gt;10,10,GJ5)))</f>
        <v>0</v>
      </c>
      <c r="I5" s="712" t="str">
        <f>IF(G5&lt;10,"L'AUMENTO DI PS NON E' CONFORME A QUANTO PREVISTO DAL BANDO-SERVE ALMENO UN INCREMENTO AMBIENTALE","PS CONFORME AL BANDO")</f>
        <v>L'AUMENTO DI PS NON E' CONFORME A QUANTO PREVISTO DAL BANDO-SERVE ALMENO UN INCREMENTO AMBIENTALE</v>
      </c>
      <c r="J5" s="712"/>
      <c r="K5" s="712"/>
      <c r="L5" s="712"/>
      <c r="M5" s="712"/>
      <c r="N5" s="712"/>
      <c r="O5" s="712"/>
      <c r="P5" s="712"/>
      <c r="Q5" s="712"/>
      <c r="R5" s="712"/>
      <c r="S5" s="712"/>
      <c r="T5" s="712"/>
      <c r="U5" s="712"/>
      <c r="V5" s="712"/>
      <c r="W5" s="712"/>
      <c r="X5" s="712"/>
      <c r="Y5" s="712"/>
      <c r="Z5" s="712"/>
      <c r="AA5" s="712"/>
      <c r="AB5" s="712"/>
      <c r="AC5" s="712"/>
      <c r="AD5" s="712"/>
      <c r="AE5" s="712"/>
      <c r="AF5" s="712"/>
      <c r="AG5" s="712"/>
      <c r="AH5" s="712"/>
      <c r="AI5" s="712"/>
      <c r="AJ5" s="712"/>
      <c r="AK5" s="712"/>
      <c r="AL5" s="712"/>
      <c r="AM5" s="712"/>
      <c r="AN5" s="712"/>
      <c r="AO5" s="712"/>
      <c r="AP5" s="712"/>
      <c r="AQ5" s="712"/>
      <c r="AR5" s="712"/>
      <c r="AS5" s="712"/>
      <c r="AT5" s="712"/>
      <c r="AU5" s="712"/>
      <c r="AV5" s="712"/>
      <c r="AW5" s="712"/>
      <c r="AX5" s="712"/>
      <c r="AY5" s="712"/>
      <c r="AZ5" s="712"/>
      <c r="BA5" s="712"/>
      <c r="BB5" s="712"/>
      <c r="BC5" s="712"/>
      <c r="BD5" s="712"/>
      <c r="BE5" s="712"/>
      <c r="BF5" s="712"/>
      <c r="BG5" s="712"/>
      <c r="BH5" s="712"/>
      <c r="BI5" s="712"/>
      <c r="BJ5" s="712"/>
      <c r="BK5" s="712"/>
      <c r="BL5" s="712"/>
      <c r="BM5" s="712"/>
      <c r="BN5" s="712"/>
      <c r="BO5" s="712"/>
      <c r="BP5" s="712"/>
      <c r="BQ5" s="712"/>
      <c r="BR5" s="712"/>
      <c r="BS5" s="712"/>
      <c r="BT5" s="712"/>
      <c r="BU5" s="712"/>
      <c r="BV5" s="712"/>
      <c r="BW5" s="712"/>
      <c r="BX5" s="712"/>
      <c r="BY5" s="712"/>
      <c r="BZ5" s="712"/>
      <c r="CA5" s="712"/>
      <c r="CB5" s="712"/>
      <c r="CC5" s="712"/>
      <c r="CD5" s="712"/>
      <c r="CE5" s="712"/>
      <c r="CF5" s="712"/>
      <c r="CG5" s="712"/>
      <c r="CH5" s="712"/>
      <c r="CI5" s="712"/>
      <c r="CJ5" s="712"/>
      <c r="CK5" s="712"/>
      <c r="CL5" s="712"/>
      <c r="CM5" s="712"/>
      <c r="CN5" s="712"/>
      <c r="CO5" s="712"/>
      <c r="CP5" s="712"/>
      <c r="CQ5" s="712"/>
      <c r="CR5" s="712"/>
      <c r="CS5" s="712"/>
      <c r="CT5" s="712"/>
      <c r="CU5" s="712"/>
      <c r="CV5" s="712"/>
      <c r="CW5" s="712"/>
      <c r="CX5" s="712"/>
      <c r="CY5" s="712"/>
      <c r="CZ5" s="712"/>
      <c r="DA5" s="712"/>
      <c r="DB5" s="712"/>
      <c r="DC5" s="712"/>
      <c r="DD5" s="712"/>
      <c r="DE5" s="712"/>
      <c r="DF5" s="712"/>
      <c r="DG5" s="712"/>
      <c r="DH5" s="712"/>
      <c r="DI5" s="712"/>
      <c r="DJ5" s="712"/>
      <c r="DK5" s="712"/>
      <c r="DL5" s="712"/>
      <c r="DM5" s="712"/>
      <c r="DN5" s="712"/>
      <c r="DO5" s="712"/>
      <c r="DP5" s="712"/>
      <c r="DQ5" s="712"/>
      <c r="DR5" s="712"/>
      <c r="DS5" s="712"/>
      <c r="DT5" s="712"/>
      <c r="DU5" s="712"/>
      <c r="DV5" s="712"/>
      <c r="DW5" s="712"/>
      <c r="DX5" s="325"/>
      <c r="DY5" s="325"/>
      <c r="DZ5" s="325"/>
      <c r="EA5" s="325"/>
      <c r="EB5" s="325"/>
      <c r="EC5" s="325"/>
      <c r="ED5" s="325"/>
      <c r="EE5" s="325"/>
      <c r="EF5" s="325"/>
      <c r="EG5" s="325"/>
      <c r="EH5" s="325"/>
      <c r="EI5" s="325"/>
      <c r="EJ5" s="325"/>
      <c r="EK5" s="325"/>
      <c r="EL5" s="325"/>
      <c r="EM5" s="325"/>
      <c r="EN5" s="325"/>
      <c r="EO5" s="325"/>
      <c r="EP5" s="325"/>
      <c r="EQ5" s="325"/>
      <c r="ER5" s="325"/>
      <c r="ES5" s="325"/>
      <c r="ET5" s="325"/>
      <c r="EU5" s="325"/>
      <c r="EV5" s="325"/>
      <c r="EW5" s="325"/>
      <c r="EX5" s="325"/>
      <c r="EY5" s="325"/>
      <c r="EZ5" s="325"/>
      <c r="FA5" s="325"/>
      <c r="FB5" s="325"/>
      <c r="FC5" s="325"/>
      <c r="FD5" s="325"/>
      <c r="FE5" s="325"/>
      <c r="FF5" s="325"/>
      <c r="FG5" s="325"/>
      <c r="FH5" s="325"/>
      <c r="FI5" s="325"/>
      <c r="FJ5" s="325"/>
      <c r="FK5" s="325"/>
      <c r="FL5" s="325"/>
      <c r="FM5" s="325"/>
      <c r="FN5" s="325"/>
      <c r="FO5" s="325"/>
      <c r="FP5" s="325"/>
      <c r="FQ5" s="325"/>
      <c r="FR5" s="325"/>
      <c r="FS5" s="325"/>
      <c r="FT5" s="325"/>
      <c r="FU5" s="325"/>
      <c r="FV5" s="325"/>
      <c r="FW5" s="325"/>
      <c r="FX5" s="325"/>
      <c r="FY5" s="325"/>
      <c r="FZ5" s="325"/>
      <c r="GA5" s="325"/>
      <c r="GB5" s="325"/>
      <c r="GF5" s="336">
        <f>IFERROR('PAS 2 calc prod stand'!I60*100,0)</f>
        <v>0</v>
      </c>
      <c r="GG5" s="336">
        <v>10</v>
      </c>
      <c r="GH5" s="336">
        <f>+GF5-GG5</f>
        <v>-10</v>
      </c>
      <c r="GI5" s="337">
        <v>0.5</v>
      </c>
      <c r="GJ5" s="338">
        <f>ROUND(GI5*GH5,0)</f>
        <v>-5</v>
      </c>
      <c r="GK5" s="380"/>
      <c r="GL5" s="339"/>
      <c r="GM5" s="339"/>
    </row>
    <row r="6" spans="2:195" ht="63.6" customHeight="1" x14ac:dyDescent="0.25">
      <c r="B6" s="694" t="s">
        <v>184</v>
      </c>
      <c r="C6" s="695"/>
      <c r="D6" s="716" t="s">
        <v>1009</v>
      </c>
      <c r="E6" s="692"/>
      <c r="F6" s="312">
        <v>10</v>
      </c>
      <c r="G6" s="282">
        <v>0</v>
      </c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  <c r="AP6" s="310"/>
      <c r="AQ6" s="310"/>
      <c r="AR6" s="310"/>
      <c r="AS6" s="310"/>
      <c r="AT6" s="310"/>
      <c r="AU6" s="310"/>
      <c r="AV6" s="310"/>
      <c r="AW6" s="310"/>
      <c r="AX6" s="310"/>
      <c r="AY6" s="310"/>
      <c r="AZ6" s="310"/>
      <c r="BA6" s="310"/>
      <c r="BB6" s="310"/>
      <c r="BC6" s="310"/>
      <c r="BD6" s="310"/>
      <c r="BE6" s="310"/>
      <c r="BF6" s="310"/>
      <c r="BG6" s="310"/>
      <c r="BH6" s="310"/>
      <c r="BI6" s="310"/>
      <c r="BJ6" s="310"/>
      <c r="BK6" s="310"/>
      <c r="BL6" s="310"/>
      <c r="BM6" s="310"/>
      <c r="BN6" s="310"/>
      <c r="BO6" s="310"/>
      <c r="BP6" s="310"/>
      <c r="BQ6" s="310"/>
      <c r="BR6" s="310"/>
      <c r="BS6" s="310"/>
      <c r="BT6" s="310"/>
      <c r="BU6" s="310"/>
      <c r="BV6" s="310"/>
      <c r="BW6" s="310"/>
      <c r="BX6" s="310"/>
      <c r="BY6" s="310"/>
      <c r="BZ6" s="310"/>
      <c r="CA6" s="310"/>
      <c r="CB6" s="310"/>
      <c r="CC6" s="310"/>
      <c r="CD6" s="310"/>
      <c r="CE6" s="310"/>
      <c r="CF6" s="310"/>
      <c r="CG6" s="310"/>
      <c r="CH6" s="310"/>
      <c r="CI6" s="310"/>
      <c r="CJ6" s="310"/>
      <c r="CK6" s="310"/>
      <c r="CL6" s="310"/>
      <c r="CM6" s="310"/>
      <c r="CN6" s="310"/>
      <c r="CO6" s="310"/>
      <c r="CP6" s="310"/>
      <c r="CQ6" s="310"/>
      <c r="CR6" s="310"/>
      <c r="CS6" s="310"/>
      <c r="CT6" s="310"/>
      <c r="CU6" s="310"/>
      <c r="CV6" s="310"/>
      <c r="CW6" s="310"/>
      <c r="CX6" s="310"/>
      <c r="CY6" s="310"/>
      <c r="CZ6" s="310"/>
      <c r="DA6" s="310"/>
      <c r="DB6" s="310"/>
      <c r="DC6" s="310"/>
      <c r="DD6" s="310"/>
      <c r="DE6" s="310"/>
      <c r="DF6" s="310"/>
      <c r="DG6" s="310"/>
      <c r="DH6" s="310"/>
      <c r="DI6" s="310"/>
      <c r="DJ6" s="310"/>
      <c r="DK6" s="310"/>
      <c r="DL6" s="310"/>
      <c r="DM6" s="310"/>
      <c r="DN6" s="310"/>
      <c r="DO6" s="310"/>
      <c r="DP6" s="310"/>
      <c r="DQ6" s="310"/>
      <c r="DR6" s="340"/>
      <c r="DS6" s="340"/>
      <c r="GF6" s="341"/>
      <c r="GG6" s="341"/>
      <c r="GH6" s="341"/>
      <c r="GI6" s="339"/>
      <c r="GJ6" s="339"/>
      <c r="GK6" s="380"/>
      <c r="GL6" s="339"/>
      <c r="GM6" s="339"/>
    </row>
    <row r="7" spans="2:195" ht="69.599999999999994" customHeight="1" x14ac:dyDescent="0.25">
      <c r="B7" s="694" t="s">
        <v>895</v>
      </c>
      <c r="C7" s="695"/>
      <c r="D7" s="691" t="s">
        <v>899</v>
      </c>
      <c r="E7" s="692"/>
      <c r="F7" s="312">
        <v>5</v>
      </c>
      <c r="G7" s="210" t="str">
        <f>IF(GF7&lt;25000,"0",IF(GF7&gt;100000,"0",IF(GF7&gt;50001,"3","5")))</f>
        <v>0</v>
      </c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F7" s="310"/>
      <c r="AG7" s="310"/>
      <c r="AH7" s="310"/>
      <c r="AI7" s="310"/>
      <c r="AJ7" s="310"/>
      <c r="AK7" s="310"/>
      <c r="AL7" s="310"/>
      <c r="AM7" s="310"/>
      <c r="AN7" s="310"/>
      <c r="AO7" s="310"/>
      <c r="AP7" s="310"/>
      <c r="AQ7" s="310"/>
      <c r="AR7" s="310"/>
      <c r="AS7" s="310"/>
      <c r="AT7" s="310"/>
      <c r="AU7" s="310"/>
      <c r="AV7" s="310"/>
      <c r="AW7" s="310"/>
      <c r="AX7" s="310"/>
      <c r="AY7" s="310"/>
      <c r="AZ7" s="310"/>
      <c r="BA7" s="310"/>
      <c r="BB7" s="310"/>
      <c r="BC7" s="310"/>
      <c r="BD7" s="310"/>
      <c r="BE7" s="310"/>
      <c r="BF7" s="310"/>
      <c r="BG7" s="310"/>
      <c r="BH7" s="310"/>
      <c r="BI7" s="310"/>
      <c r="BJ7" s="310"/>
      <c r="BK7" s="310"/>
      <c r="BL7" s="310"/>
      <c r="BM7" s="310"/>
      <c r="BN7" s="310"/>
      <c r="BO7" s="310"/>
      <c r="BP7" s="310"/>
      <c r="BQ7" s="310"/>
      <c r="BR7" s="310"/>
      <c r="BS7" s="310"/>
      <c r="BT7" s="310"/>
      <c r="BU7" s="310"/>
      <c r="BV7" s="310"/>
      <c r="BW7" s="310"/>
      <c r="BX7" s="310"/>
      <c r="BY7" s="310"/>
      <c r="BZ7" s="310"/>
      <c r="CA7" s="310"/>
      <c r="CB7" s="310"/>
      <c r="CC7" s="310"/>
      <c r="CD7" s="310"/>
      <c r="CE7" s="310"/>
      <c r="CF7" s="310"/>
      <c r="CG7" s="310"/>
      <c r="CH7" s="310"/>
      <c r="CI7" s="310"/>
      <c r="CJ7" s="310"/>
      <c r="CK7" s="310"/>
      <c r="CL7" s="310"/>
      <c r="CM7" s="310"/>
      <c r="CN7" s="310"/>
      <c r="CO7" s="310"/>
      <c r="CP7" s="310"/>
      <c r="CQ7" s="310"/>
      <c r="CR7" s="310"/>
      <c r="CS7" s="310"/>
      <c r="CT7" s="310"/>
      <c r="CU7" s="310"/>
      <c r="CV7" s="310"/>
      <c r="CW7" s="310"/>
      <c r="CX7" s="310"/>
      <c r="CY7" s="310"/>
      <c r="CZ7" s="310"/>
      <c r="DA7" s="310"/>
      <c r="DB7" s="310"/>
      <c r="DC7" s="310"/>
      <c r="DD7" s="310"/>
      <c r="DE7" s="310"/>
      <c r="DF7" s="310"/>
      <c r="DG7" s="310"/>
      <c r="DH7" s="310"/>
      <c r="DI7" s="310"/>
      <c r="DJ7" s="310"/>
      <c r="DK7" s="310"/>
      <c r="DL7" s="310"/>
      <c r="DM7" s="310"/>
      <c r="DN7" s="310"/>
      <c r="DO7" s="310"/>
      <c r="DP7" s="310"/>
      <c r="DQ7" s="310"/>
      <c r="DR7" s="340"/>
      <c r="DS7" s="340"/>
      <c r="GF7" s="342">
        <f>+'PAS 2 calc prod stand'!I56</f>
        <v>0</v>
      </c>
      <c r="GG7" s="343"/>
      <c r="GH7" s="341"/>
      <c r="GI7" s="339"/>
      <c r="GJ7" s="339"/>
      <c r="GK7" s="380"/>
      <c r="GL7" s="339"/>
      <c r="GM7" s="339"/>
    </row>
    <row r="8" spans="2:195" ht="37.950000000000003" customHeight="1" x14ac:dyDescent="0.25">
      <c r="B8" s="717" t="s">
        <v>986</v>
      </c>
      <c r="C8" s="718"/>
      <c r="D8" s="719" t="s">
        <v>896</v>
      </c>
      <c r="E8" s="348"/>
      <c r="F8" s="706">
        <v>2</v>
      </c>
      <c r="G8" s="708">
        <f>IF(GG9&gt;2,"2",MROUND(GG9,0.5))</f>
        <v>0</v>
      </c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0"/>
      <c r="AD8" s="310"/>
      <c r="AE8" s="310"/>
      <c r="AF8" s="310"/>
      <c r="AG8" s="310"/>
      <c r="AH8" s="310"/>
      <c r="AI8" s="310"/>
      <c r="AJ8" s="310"/>
      <c r="AK8" s="310"/>
      <c r="AL8" s="310"/>
      <c r="AM8" s="310"/>
      <c r="AN8" s="310"/>
      <c r="AO8" s="310"/>
      <c r="AP8" s="310"/>
      <c r="AQ8" s="310"/>
      <c r="AR8" s="310"/>
      <c r="AS8" s="310"/>
      <c r="AT8" s="310"/>
      <c r="AU8" s="310"/>
      <c r="AV8" s="310"/>
      <c r="AW8" s="310"/>
      <c r="AX8" s="310"/>
      <c r="AY8" s="310"/>
      <c r="AZ8" s="310"/>
      <c r="BA8" s="310"/>
      <c r="BB8" s="310"/>
      <c r="BC8" s="310"/>
      <c r="BD8" s="310"/>
      <c r="BE8" s="310"/>
      <c r="BF8" s="310"/>
      <c r="BG8" s="310"/>
      <c r="BH8" s="310"/>
      <c r="BI8" s="310"/>
      <c r="BJ8" s="310"/>
      <c r="BK8" s="310"/>
      <c r="BL8" s="310"/>
      <c r="BM8" s="310"/>
      <c r="BN8" s="310"/>
      <c r="BO8" s="310"/>
      <c r="BP8" s="310"/>
      <c r="BQ8" s="310"/>
      <c r="BR8" s="310"/>
      <c r="BS8" s="310"/>
      <c r="BT8" s="310"/>
      <c r="BU8" s="310"/>
      <c r="BV8" s="310"/>
      <c r="BW8" s="310"/>
      <c r="BX8" s="310"/>
      <c r="BY8" s="310"/>
      <c r="BZ8" s="310"/>
      <c r="CA8" s="310"/>
      <c r="CB8" s="310"/>
      <c r="CC8" s="310"/>
      <c r="CD8" s="310"/>
      <c r="CE8" s="310"/>
      <c r="CF8" s="310"/>
      <c r="CG8" s="310"/>
      <c r="CH8" s="310"/>
      <c r="CI8" s="310"/>
      <c r="CJ8" s="310"/>
      <c r="CK8" s="310"/>
      <c r="CL8" s="310"/>
      <c r="CM8" s="310"/>
      <c r="CN8" s="310"/>
      <c r="CO8" s="310"/>
      <c r="CP8" s="310"/>
      <c r="CQ8" s="310"/>
      <c r="CR8" s="310"/>
      <c r="CS8" s="310"/>
      <c r="CT8" s="310"/>
      <c r="CU8" s="310"/>
      <c r="CV8" s="310"/>
      <c r="CW8" s="310"/>
      <c r="CX8" s="310"/>
      <c r="CY8" s="310"/>
      <c r="CZ8" s="310"/>
      <c r="DA8" s="310"/>
      <c r="DB8" s="310"/>
      <c r="DC8" s="310"/>
      <c r="DD8" s="310"/>
      <c r="DE8" s="310"/>
      <c r="DF8" s="310"/>
      <c r="DG8" s="310"/>
      <c r="DH8" s="310"/>
      <c r="DI8" s="310"/>
      <c r="DJ8" s="310"/>
      <c r="DK8" s="310"/>
      <c r="DL8" s="310"/>
      <c r="DM8" s="310"/>
      <c r="DN8" s="310"/>
      <c r="DO8" s="310"/>
      <c r="DP8" s="310"/>
      <c r="DQ8" s="310"/>
      <c r="DR8" s="340"/>
      <c r="DS8" s="340"/>
      <c r="GF8" s="344">
        <f>+E8*0.1</f>
        <v>0</v>
      </c>
      <c r="GG8" s="343"/>
      <c r="GH8" s="341"/>
      <c r="GI8" s="339"/>
      <c r="GJ8" s="339"/>
      <c r="GK8" s="380"/>
      <c r="GL8" s="339"/>
      <c r="GM8" s="339"/>
    </row>
    <row r="9" spans="2:195" ht="37.950000000000003" customHeight="1" x14ac:dyDescent="0.25">
      <c r="B9" s="704"/>
      <c r="C9" s="705"/>
      <c r="D9" s="720"/>
      <c r="E9" s="349"/>
      <c r="F9" s="707"/>
      <c r="G9" s="709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0"/>
      <c r="AD9" s="310"/>
      <c r="AE9" s="310"/>
      <c r="AF9" s="310"/>
      <c r="AG9" s="310"/>
      <c r="AH9" s="310"/>
      <c r="AI9" s="310"/>
      <c r="AJ9" s="310"/>
      <c r="AK9" s="310"/>
      <c r="AL9" s="310"/>
      <c r="AM9" s="310"/>
      <c r="AN9" s="310"/>
      <c r="AO9" s="310"/>
      <c r="AP9" s="310"/>
      <c r="AQ9" s="310"/>
      <c r="AR9" s="310"/>
      <c r="AS9" s="310"/>
      <c r="AT9" s="310"/>
      <c r="AU9" s="310"/>
      <c r="AV9" s="310"/>
      <c r="AW9" s="310"/>
      <c r="AX9" s="310"/>
      <c r="AY9" s="310"/>
      <c r="AZ9" s="310"/>
      <c r="BA9" s="310"/>
      <c r="BB9" s="310"/>
      <c r="BC9" s="310"/>
      <c r="BD9" s="310"/>
      <c r="BE9" s="310"/>
      <c r="BF9" s="310"/>
      <c r="BG9" s="310"/>
      <c r="BH9" s="310"/>
      <c r="BI9" s="310"/>
      <c r="BJ9" s="310"/>
      <c r="BK9" s="310"/>
      <c r="BL9" s="310"/>
      <c r="BM9" s="310"/>
      <c r="BN9" s="310"/>
      <c r="BO9" s="310"/>
      <c r="BP9" s="310"/>
      <c r="BQ9" s="310"/>
      <c r="BR9" s="310"/>
      <c r="BS9" s="310"/>
      <c r="BT9" s="310"/>
      <c r="BU9" s="310"/>
      <c r="BV9" s="310"/>
      <c r="BW9" s="310"/>
      <c r="BX9" s="310"/>
      <c r="BY9" s="310"/>
      <c r="BZ9" s="310"/>
      <c r="CA9" s="310"/>
      <c r="CB9" s="310"/>
      <c r="CC9" s="310"/>
      <c r="CD9" s="310"/>
      <c r="CE9" s="310"/>
      <c r="CF9" s="310"/>
      <c r="CG9" s="310"/>
      <c r="CH9" s="310"/>
      <c r="CI9" s="310"/>
      <c r="CJ9" s="310"/>
      <c r="CK9" s="310"/>
      <c r="CL9" s="310"/>
      <c r="CM9" s="310"/>
      <c r="CN9" s="310"/>
      <c r="CO9" s="310"/>
      <c r="CP9" s="310"/>
      <c r="CQ9" s="310"/>
      <c r="CR9" s="310"/>
      <c r="CS9" s="310"/>
      <c r="CT9" s="310"/>
      <c r="CU9" s="310"/>
      <c r="CV9" s="310"/>
      <c r="CW9" s="310"/>
      <c r="CX9" s="310"/>
      <c r="CY9" s="310"/>
      <c r="CZ9" s="310"/>
      <c r="DA9" s="310"/>
      <c r="DB9" s="310"/>
      <c r="DC9" s="310"/>
      <c r="DD9" s="310"/>
      <c r="DE9" s="310"/>
      <c r="DF9" s="310"/>
      <c r="DG9" s="310"/>
      <c r="DH9" s="310"/>
      <c r="DI9" s="310"/>
      <c r="DJ9" s="310"/>
      <c r="DK9" s="310"/>
      <c r="DL9" s="310"/>
      <c r="DM9" s="310"/>
      <c r="DN9" s="310"/>
      <c r="DO9" s="310"/>
      <c r="DP9" s="310"/>
      <c r="DQ9" s="310"/>
      <c r="DR9" s="340"/>
      <c r="DS9" s="340"/>
      <c r="GF9" s="344">
        <f>+E9*0.04</f>
        <v>0</v>
      </c>
      <c r="GG9" s="344">
        <f>MROUND((+GF9+GF8),0.5)</f>
        <v>0</v>
      </c>
    </row>
    <row r="10" spans="2:195" ht="106.2" customHeight="1" x14ac:dyDescent="0.25">
      <c r="B10" s="694" t="s">
        <v>932</v>
      </c>
      <c r="C10" s="695"/>
      <c r="D10" s="311" t="s">
        <v>897</v>
      </c>
      <c r="E10" s="349"/>
      <c r="F10" s="313">
        <v>15</v>
      </c>
      <c r="G10" s="352">
        <f>IF(GF10&gt;15,"15",ROUND(GF10,0))</f>
        <v>0</v>
      </c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0"/>
      <c r="AB10" s="310"/>
      <c r="AC10" s="310"/>
      <c r="AD10" s="310"/>
      <c r="AE10" s="310"/>
      <c r="AF10" s="310"/>
      <c r="AG10" s="310"/>
      <c r="AH10" s="310"/>
      <c r="AI10" s="310"/>
      <c r="AJ10" s="310"/>
      <c r="AK10" s="310"/>
      <c r="AL10" s="310"/>
      <c r="AM10" s="310"/>
      <c r="AN10" s="310"/>
      <c r="AO10" s="310"/>
      <c r="AP10" s="310"/>
      <c r="AQ10" s="310"/>
      <c r="AR10" s="310"/>
      <c r="AS10" s="310"/>
      <c r="AT10" s="310"/>
      <c r="AU10" s="310"/>
      <c r="AV10" s="310"/>
      <c r="AW10" s="310"/>
      <c r="AX10" s="310"/>
      <c r="AY10" s="310"/>
      <c r="AZ10" s="310"/>
      <c r="BA10" s="310"/>
      <c r="BB10" s="310"/>
      <c r="BC10" s="310"/>
      <c r="BD10" s="310"/>
      <c r="BE10" s="310"/>
      <c r="BF10" s="310"/>
      <c r="BG10" s="310"/>
      <c r="BH10" s="310"/>
      <c r="BI10" s="310"/>
      <c r="BJ10" s="310"/>
      <c r="BK10" s="310"/>
      <c r="BL10" s="310"/>
      <c r="BM10" s="310"/>
      <c r="BN10" s="310"/>
      <c r="BO10" s="310"/>
      <c r="BP10" s="310"/>
      <c r="BQ10" s="310"/>
      <c r="BR10" s="310"/>
      <c r="BS10" s="310"/>
      <c r="BT10" s="310"/>
      <c r="BU10" s="310"/>
      <c r="BV10" s="310"/>
      <c r="BW10" s="310"/>
      <c r="BX10" s="310"/>
      <c r="BY10" s="310"/>
      <c r="BZ10" s="310"/>
      <c r="CA10" s="310"/>
      <c r="CB10" s="310"/>
      <c r="CC10" s="310"/>
      <c r="CD10" s="310"/>
      <c r="CE10" s="310"/>
      <c r="CF10" s="310"/>
      <c r="CG10" s="310"/>
      <c r="CH10" s="310"/>
      <c r="CI10" s="310"/>
      <c r="CJ10" s="310"/>
      <c r="CK10" s="310"/>
      <c r="CL10" s="310"/>
      <c r="CM10" s="310"/>
      <c r="CN10" s="310"/>
      <c r="CO10" s="310"/>
      <c r="CP10" s="310"/>
      <c r="CQ10" s="310"/>
      <c r="CR10" s="310"/>
      <c r="CS10" s="310"/>
      <c r="CT10" s="310"/>
      <c r="CU10" s="310"/>
      <c r="CV10" s="310"/>
      <c r="CW10" s="310"/>
      <c r="CX10" s="310"/>
      <c r="CY10" s="310"/>
      <c r="CZ10" s="310"/>
      <c r="DA10" s="310"/>
      <c r="DB10" s="310"/>
      <c r="DC10" s="310"/>
      <c r="DD10" s="310"/>
      <c r="DE10" s="310"/>
      <c r="DF10" s="310"/>
      <c r="DG10" s="310"/>
      <c r="DH10" s="310"/>
      <c r="DI10" s="310"/>
      <c r="DJ10" s="310"/>
      <c r="DK10" s="310"/>
      <c r="DL10" s="310"/>
      <c r="DM10" s="310"/>
      <c r="DN10" s="310"/>
      <c r="DO10" s="310"/>
      <c r="DP10" s="310"/>
      <c r="DQ10" s="310"/>
      <c r="DR10" s="340"/>
      <c r="DS10" s="340"/>
      <c r="GF10" s="344">
        <f>+E10*0.5</f>
        <v>0</v>
      </c>
      <c r="GG10" s="344"/>
    </row>
    <row r="11" spans="2:195" ht="56.25" customHeight="1" x14ac:dyDescent="0.25">
      <c r="B11" s="694" t="s">
        <v>900</v>
      </c>
      <c r="C11" s="695"/>
      <c r="D11" s="311" t="s">
        <v>901</v>
      </c>
      <c r="E11" s="349"/>
      <c r="F11" s="313">
        <v>5</v>
      </c>
      <c r="G11" s="352">
        <f>IF(GF11&gt;5,"5",ROUND(GF11,0))</f>
        <v>0</v>
      </c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10"/>
      <c r="AG11" s="310"/>
      <c r="AH11" s="310"/>
      <c r="AI11" s="310"/>
      <c r="AJ11" s="310"/>
      <c r="AK11" s="310"/>
      <c r="AL11" s="310"/>
      <c r="AM11" s="310"/>
      <c r="AN11" s="310"/>
      <c r="AO11" s="310"/>
      <c r="AP11" s="310"/>
      <c r="AQ11" s="310"/>
      <c r="AR11" s="310"/>
      <c r="AS11" s="310"/>
      <c r="AT11" s="310"/>
      <c r="AU11" s="310"/>
      <c r="AV11" s="310"/>
      <c r="AW11" s="310"/>
      <c r="AX11" s="310"/>
      <c r="AY11" s="310"/>
      <c r="AZ11" s="310"/>
      <c r="BA11" s="310"/>
      <c r="BB11" s="310"/>
      <c r="BC11" s="310"/>
      <c r="BD11" s="310"/>
      <c r="BE11" s="310"/>
      <c r="BF11" s="310"/>
      <c r="BG11" s="310"/>
      <c r="BH11" s="310"/>
      <c r="BI11" s="310"/>
      <c r="BJ11" s="310"/>
      <c r="BK11" s="310"/>
      <c r="BL11" s="310"/>
      <c r="BM11" s="310"/>
      <c r="BN11" s="310"/>
      <c r="BO11" s="310"/>
      <c r="BP11" s="310"/>
      <c r="BQ11" s="310"/>
      <c r="BR11" s="310"/>
      <c r="BS11" s="310"/>
      <c r="BT11" s="310"/>
      <c r="BU11" s="310"/>
      <c r="BV11" s="310"/>
      <c r="BW11" s="310"/>
      <c r="BX11" s="310"/>
      <c r="BY11" s="310"/>
      <c r="BZ11" s="310"/>
      <c r="CA11" s="310"/>
      <c r="CB11" s="310"/>
      <c r="CC11" s="310"/>
      <c r="CD11" s="310"/>
      <c r="CE11" s="310"/>
      <c r="CF11" s="310"/>
      <c r="CG11" s="310"/>
      <c r="CH11" s="310"/>
      <c r="CI11" s="310"/>
      <c r="CJ11" s="310"/>
      <c r="CK11" s="310"/>
      <c r="CL11" s="310"/>
      <c r="CM11" s="310"/>
      <c r="CN11" s="310"/>
      <c r="CO11" s="310"/>
      <c r="CP11" s="310"/>
      <c r="CQ11" s="310"/>
      <c r="CR11" s="310"/>
      <c r="CS11" s="310"/>
      <c r="CT11" s="310"/>
      <c r="CU11" s="310"/>
      <c r="CV11" s="310"/>
      <c r="CW11" s="310"/>
      <c r="CX11" s="310"/>
      <c r="CY11" s="310"/>
      <c r="CZ11" s="310"/>
      <c r="DA11" s="310"/>
      <c r="DB11" s="310"/>
      <c r="DC11" s="310"/>
      <c r="DD11" s="310"/>
      <c r="DE11" s="310"/>
      <c r="DF11" s="310"/>
      <c r="DG11" s="310"/>
      <c r="DH11" s="310"/>
      <c r="DI11" s="310"/>
      <c r="DJ11" s="310"/>
      <c r="DK11" s="310"/>
      <c r="DL11" s="310"/>
      <c r="DM11" s="310"/>
      <c r="DN11" s="310"/>
      <c r="DO11" s="310"/>
      <c r="DP11" s="310"/>
      <c r="DQ11" s="310"/>
      <c r="DR11" s="340"/>
      <c r="DS11" s="340"/>
      <c r="GF11" s="344">
        <f>+E11*0.1</f>
        <v>0</v>
      </c>
      <c r="GG11" s="344"/>
    </row>
    <row r="12" spans="2:195" ht="41.4" customHeight="1" x14ac:dyDescent="0.25">
      <c r="B12" s="249" t="s">
        <v>931</v>
      </c>
      <c r="C12" s="253" t="s">
        <v>906</v>
      </c>
      <c r="D12" s="700" t="s">
        <v>911</v>
      </c>
      <c r="E12" s="329"/>
      <c r="F12" s="713">
        <v>2</v>
      </c>
      <c r="G12" s="696">
        <f>+GF21+GF12</f>
        <v>0</v>
      </c>
      <c r="DV12" s="331"/>
      <c r="GD12" s="382"/>
      <c r="GE12" s="382"/>
      <c r="GF12" s="710">
        <f>IF(GE16&gt;2,"2",MROUND(GE16,0.5))</f>
        <v>0</v>
      </c>
      <c r="GG12" s="344"/>
      <c r="GH12" s="344"/>
    </row>
    <row r="13" spans="2:195" ht="52.2" customHeight="1" x14ac:dyDescent="0.25">
      <c r="B13" s="314" t="s">
        <v>902</v>
      </c>
      <c r="C13" s="376"/>
      <c r="D13" s="701"/>
      <c r="E13" s="350"/>
      <c r="F13" s="714"/>
      <c r="G13" s="697"/>
      <c r="DV13" s="331">
        <f>+E13*0.2</f>
        <v>0</v>
      </c>
      <c r="GD13" s="382"/>
      <c r="GE13" s="382"/>
      <c r="GF13" s="710"/>
      <c r="GG13" s="344"/>
      <c r="GH13" s="344"/>
    </row>
    <row r="14" spans="2:195" ht="32.4" customHeight="1" x14ac:dyDescent="0.25">
      <c r="B14" s="315" t="s">
        <v>903</v>
      </c>
      <c r="C14" s="249"/>
      <c r="D14" s="701"/>
      <c r="E14" s="330"/>
      <c r="F14" s="714"/>
      <c r="G14" s="697"/>
      <c r="DV14" s="331"/>
      <c r="GD14" s="382"/>
      <c r="GE14" s="382"/>
      <c r="GF14" s="710"/>
      <c r="GG14" s="344"/>
      <c r="GH14" s="344"/>
    </row>
    <row r="15" spans="2:195" ht="70.2" customHeight="1" x14ac:dyDescent="0.25">
      <c r="B15" s="315" t="s">
        <v>904</v>
      </c>
      <c r="C15" s="376"/>
      <c r="D15" s="701"/>
      <c r="E15" s="350"/>
      <c r="F15" s="714"/>
      <c r="G15" s="697"/>
      <c r="DV15" s="331">
        <f>+E15*0.2</f>
        <v>0</v>
      </c>
      <c r="GD15" s="382"/>
      <c r="GE15" s="382"/>
      <c r="GF15" s="710"/>
      <c r="GG15" s="344"/>
      <c r="GH15" s="344"/>
    </row>
    <row r="16" spans="2:195" ht="62.4" x14ac:dyDescent="0.25">
      <c r="B16" s="315" t="s">
        <v>905</v>
      </c>
      <c r="C16" s="376"/>
      <c r="D16" s="702"/>
      <c r="E16" s="350"/>
      <c r="F16" s="715"/>
      <c r="G16" s="697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328"/>
      <c r="Z16" s="328"/>
      <c r="AA16" s="328"/>
      <c r="AB16" s="328"/>
      <c r="AC16" s="328"/>
      <c r="AD16" s="328"/>
      <c r="AE16" s="328"/>
      <c r="AF16" s="328"/>
      <c r="AG16" s="328"/>
      <c r="AH16" s="328"/>
      <c r="AI16" s="328"/>
      <c r="AJ16" s="328"/>
      <c r="AK16" s="328"/>
      <c r="AL16" s="328"/>
      <c r="AM16" s="328"/>
      <c r="AN16" s="328"/>
      <c r="AO16" s="328"/>
      <c r="AP16" s="328"/>
      <c r="AQ16" s="328"/>
      <c r="AR16" s="328"/>
      <c r="AS16" s="328"/>
      <c r="AT16" s="328"/>
      <c r="AU16" s="328"/>
      <c r="AV16" s="328"/>
      <c r="AW16" s="328"/>
      <c r="AX16" s="328"/>
      <c r="AY16" s="328"/>
      <c r="AZ16" s="328"/>
      <c r="BA16" s="328"/>
      <c r="BB16" s="328"/>
      <c r="BC16" s="328"/>
      <c r="BD16" s="328"/>
      <c r="BE16" s="328"/>
      <c r="BF16" s="328"/>
      <c r="BG16" s="328"/>
      <c r="BH16" s="328"/>
      <c r="BI16" s="328"/>
      <c r="BJ16" s="328"/>
      <c r="BK16" s="328"/>
      <c r="BL16" s="328"/>
      <c r="BM16" s="328"/>
      <c r="BN16" s="328"/>
      <c r="BO16" s="328"/>
      <c r="BP16" s="328"/>
      <c r="BQ16" s="328"/>
      <c r="BR16" s="328"/>
      <c r="BS16" s="328"/>
      <c r="BT16" s="328"/>
      <c r="BU16" s="328"/>
      <c r="BV16" s="328"/>
      <c r="BW16" s="328"/>
      <c r="BX16" s="328"/>
      <c r="BY16" s="328"/>
      <c r="BZ16" s="328"/>
      <c r="CA16" s="328"/>
      <c r="CB16" s="328"/>
      <c r="CC16" s="328"/>
      <c r="CD16" s="328"/>
      <c r="CE16" s="328"/>
      <c r="CF16" s="328"/>
      <c r="CG16" s="328"/>
      <c r="CH16" s="328"/>
      <c r="CI16" s="328"/>
      <c r="CJ16" s="328"/>
      <c r="CK16" s="328"/>
      <c r="CL16" s="328"/>
      <c r="CM16" s="328"/>
      <c r="CN16" s="328"/>
      <c r="CO16" s="328"/>
      <c r="CP16" s="328"/>
      <c r="CQ16" s="328"/>
      <c r="CR16" s="328"/>
      <c r="CS16" s="328"/>
      <c r="CT16" s="328"/>
      <c r="CU16" s="328"/>
      <c r="CV16" s="328"/>
      <c r="CW16" s="328"/>
      <c r="CX16" s="328"/>
      <c r="CY16" s="328"/>
      <c r="CZ16" s="328"/>
      <c r="DA16" s="328"/>
      <c r="DB16" s="328"/>
      <c r="DC16" s="328"/>
      <c r="DD16" s="328"/>
      <c r="DE16" s="328"/>
      <c r="DF16" s="328"/>
      <c r="DG16" s="328"/>
      <c r="DH16" s="328"/>
      <c r="DI16" s="328"/>
      <c r="DJ16" s="328"/>
      <c r="DK16" s="328"/>
      <c r="DL16" s="328"/>
      <c r="DM16" s="328"/>
      <c r="DN16" s="328"/>
      <c r="DO16" s="328"/>
      <c r="DP16" s="328"/>
      <c r="DQ16" s="328"/>
      <c r="DR16" s="345"/>
      <c r="DS16" s="345"/>
      <c r="DV16" s="331">
        <f>+E16*0.2</f>
        <v>0</v>
      </c>
      <c r="GD16" s="382">
        <f>+E16+E15+E13</f>
        <v>0</v>
      </c>
      <c r="GE16" s="382">
        <f>+GD16*0.2</f>
        <v>0</v>
      </c>
      <c r="GF16" s="710"/>
      <c r="GG16" s="344">
        <f>GF12+GF21</f>
        <v>0</v>
      </c>
      <c r="GH16" s="344">
        <f>IF(GG16&gt;8,"8",GG16)</f>
        <v>0</v>
      </c>
    </row>
    <row r="17" spans="2:190" ht="52.95" customHeight="1" x14ac:dyDescent="0.25">
      <c r="B17" s="326" t="s">
        <v>930</v>
      </c>
      <c r="C17" s="249"/>
      <c r="D17" s="700" t="s">
        <v>929</v>
      </c>
      <c r="E17" s="327"/>
      <c r="F17" s="699">
        <v>6</v>
      </c>
      <c r="G17" s="697"/>
    </row>
    <row r="18" spans="2:190" ht="38.4" customHeight="1" x14ac:dyDescent="0.25">
      <c r="B18" s="316" t="s">
        <v>907</v>
      </c>
      <c r="C18" s="376"/>
      <c r="D18" s="721"/>
      <c r="E18" s="351"/>
      <c r="F18" s="699"/>
      <c r="G18" s="697"/>
      <c r="DV18" s="331">
        <f>+E18*0.12</f>
        <v>0</v>
      </c>
      <c r="GD18" s="382"/>
      <c r="GE18" s="382"/>
      <c r="GF18" s="344"/>
      <c r="GG18" s="344"/>
      <c r="GH18" s="344"/>
    </row>
    <row r="19" spans="2:190" ht="38.4" customHeight="1" x14ac:dyDescent="0.25">
      <c r="B19" s="316" t="s">
        <v>908</v>
      </c>
      <c r="C19" s="376"/>
      <c r="D19" s="721"/>
      <c r="E19" s="351"/>
      <c r="F19" s="699"/>
      <c r="G19" s="697"/>
      <c r="DV19" s="331">
        <f>+E19*0.12</f>
        <v>0</v>
      </c>
      <c r="GD19" s="382"/>
      <c r="GE19" s="382"/>
      <c r="GF19" s="344"/>
      <c r="GG19" s="344"/>
      <c r="GH19" s="344"/>
    </row>
    <row r="20" spans="2:190" ht="38.4" customHeight="1" x14ac:dyDescent="0.25">
      <c r="B20" s="316" t="s">
        <v>909</v>
      </c>
      <c r="C20" s="376"/>
      <c r="D20" s="721"/>
      <c r="E20" s="351"/>
      <c r="F20" s="699"/>
      <c r="G20" s="697"/>
      <c r="DV20" s="331">
        <f>+E20*0.12</f>
        <v>0</v>
      </c>
      <c r="GD20" s="382"/>
      <c r="GE20" s="382"/>
      <c r="GF20" s="344"/>
      <c r="GG20" s="344"/>
      <c r="GH20" s="344"/>
    </row>
    <row r="21" spans="2:190" ht="38.4" customHeight="1" x14ac:dyDescent="0.25">
      <c r="B21" s="315" t="s">
        <v>910</v>
      </c>
      <c r="C21" s="376"/>
      <c r="D21" s="722"/>
      <c r="E21" s="351"/>
      <c r="F21" s="699"/>
      <c r="G21" s="698"/>
      <c r="DV21" s="331">
        <f>+E21*0.12</f>
        <v>0</v>
      </c>
      <c r="GD21" s="382">
        <f>+E18+E19+E20+E21</f>
        <v>0</v>
      </c>
      <c r="GE21" s="382">
        <f>+GD21*0.12</f>
        <v>0</v>
      </c>
      <c r="GF21" s="344">
        <f>IF(GE21&gt;6,"6",MROUND(GE21,0.5))</f>
        <v>0</v>
      </c>
      <c r="GG21" s="344"/>
      <c r="GH21" s="344"/>
    </row>
    <row r="23" spans="2:190" ht="17.399999999999999" x14ac:dyDescent="0.25">
      <c r="B23" s="711" t="str">
        <f>IF(G23&gt;16,"PUNTEGGIO CONFORME AL MINIMO PREVISTO DAL BANDO",IF(G23=16,"PUNTEGGIO CONFORME AL MINIMO PREVISTO DAL BANDO",IF(G23&lt;16,"NON AMMISSIBILE - SOGLIA MINIMA DI PUNTEGGIO NON RAGGIUNTA")))</f>
        <v>NON AMMISSIBILE - SOGLIA MINIMA DI PUNTEGGIO NON RAGGIUNTA</v>
      </c>
      <c r="C23" s="711"/>
      <c r="D23" s="711"/>
      <c r="E23" s="711"/>
      <c r="F23" s="711"/>
      <c r="G23" s="379">
        <f>G12+G11+G10+G8+G7+G6+G5+G4</f>
        <v>0</v>
      </c>
    </row>
    <row r="25" spans="2:190" ht="15" x14ac:dyDescent="0.25">
      <c r="D25" s="252" t="str">
        <f>IF(B23="NON AMMISSIBILE - SOGLIA MINIMA NON RAGGIUNTA","Controllare i dati e raggiungere il punteggio minimo previsto dal bando"," ")</f>
        <v xml:space="preserve"> </v>
      </c>
      <c r="E25" s="252"/>
    </row>
  </sheetData>
  <sheetProtection algorithmName="SHA-512" hashValue="0boZhExQ+7k+kS+qRYlzpx3Xx7Nzyi9M/7rSZdo3SQB7Fc+6ywmSA334CIunrDqxbiplqtzftAoiheRk0BPTdQ==" saltValue="8lH1rPPN4Db9NtfihHzVUA==" spinCount="100000" sheet="1" formatCells="0" formatColumns="0" formatRows="0" insertColumns="0" insertRows="0" insertHyperlinks="0" deleteColumns="0" deleteRows="0" sort="0" autoFilter="0" pivotTables="0"/>
  <mergeCells count="24">
    <mergeCell ref="GF12:GF16"/>
    <mergeCell ref="B23:F23"/>
    <mergeCell ref="I5:DW5"/>
    <mergeCell ref="B6:C6"/>
    <mergeCell ref="F12:F16"/>
    <mergeCell ref="D6:E6"/>
    <mergeCell ref="D7:E7"/>
    <mergeCell ref="B5:C5"/>
    <mergeCell ref="B7:C7"/>
    <mergeCell ref="B10:C10"/>
    <mergeCell ref="B8:C9"/>
    <mergeCell ref="D8:D9"/>
    <mergeCell ref="D17:D21"/>
    <mergeCell ref="D4:E4"/>
    <mergeCell ref="D5:E5"/>
    <mergeCell ref="B1:G1"/>
    <mergeCell ref="B11:C11"/>
    <mergeCell ref="G12:G21"/>
    <mergeCell ref="F17:F21"/>
    <mergeCell ref="D12:D16"/>
    <mergeCell ref="B3:C3"/>
    <mergeCell ref="B4:C4"/>
    <mergeCell ref="F8:F9"/>
    <mergeCell ref="G8:G9"/>
  </mergeCells>
  <conditionalFormatting sqref="B23:C23">
    <cfRule type="cellIs" dxfId="8" priority="7" stopIfTrue="1" operator="equal">
      <formula>"NON AMMISSIBILE - SOGLIA MINIMA DI PUNTEGGIO NON RAGGIUNTA"</formula>
    </cfRule>
    <cfRule type="cellIs" dxfId="7" priority="9" stopIfTrue="1" operator="equal">
      <formula>"PUNTEGGIO CONFORME AL MINIMO PREVISTO DAL BANDO"</formula>
    </cfRule>
  </conditionalFormatting>
  <conditionalFormatting sqref="G23">
    <cfRule type="cellIs" dxfId="6" priority="5" stopIfTrue="1" operator="lessThan">
      <formula>16</formula>
    </cfRule>
    <cfRule type="cellIs" dxfId="5" priority="6" stopIfTrue="1" operator="greaterThanOrEqual">
      <formula>16</formula>
    </cfRule>
  </conditionalFormatting>
  <conditionalFormatting sqref="G5">
    <cfRule type="expression" dxfId="4" priority="4" stopIfTrue="1">
      <formula>$GF$5&lt;10</formula>
    </cfRule>
  </conditionalFormatting>
  <conditionalFormatting sqref="I5">
    <cfRule type="cellIs" dxfId="3" priority="3" stopIfTrue="1" operator="equal">
      <formula>"PS CONFORME AL BANDO"</formula>
    </cfRule>
  </conditionalFormatting>
  <conditionalFormatting sqref="I5">
    <cfRule type="cellIs" dxfId="2" priority="1" stopIfTrue="1" operator="equal">
      <formula>"L'AUMENTO DI PS NON E' CONFORME A QUANTO PREVISTO DAL BANDO-SERVE ALMENO UN INCREMENTO AMBIENTALE"</formula>
    </cfRule>
  </conditionalFormatting>
  <dataValidations count="2">
    <dataValidation type="list" allowBlank="1" showInputMessage="1" showErrorMessage="1" sqref="G6">
      <formula1>"10,5,0"</formula1>
    </dataValidation>
    <dataValidation type="list" allowBlank="1" showInputMessage="1" showErrorMessage="1" sqref="C13 C15:C16 C18:C21">
      <formula1>"si,"</formula1>
    </dataValidation>
  </dataValidations>
  <pageMargins left="0.31496062992125984" right="0.27559055118110237" top="0.74803149606299213" bottom="0.31496062992125984" header="0.31496062992125984" footer="0.31496062992125984"/>
  <pageSetup paperSize="9" scale="58" fitToHeight="2" orientation="portrait" blackAndWhite="1" r:id="rId1"/>
  <headerFooter>
    <oddHeader>&amp;C&amp;14Regione Liguria - Piano Aziendale di Sviluppo&amp;RSOTTOMISURA  4.1.1 EURI</oddHeader>
    <oddFooter>&amp;C&amp;A&amp;Rpag 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CA62"/>
  <sheetViews>
    <sheetView showGridLines="0" tabSelected="1" view="pageBreakPreview" zoomScale="60" zoomScaleNormal="50" zoomScalePageLayoutView="50" workbookViewId="0">
      <selection activeCell="B57" sqref="B57:D57"/>
    </sheetView>
  </sheetViews>
  <sheetFormatPr defaultColWidth="9.109375" defaultRowHeight="20.25" customHeight="1" x14ac:dyDescent="0.3"/>
  <cols>
    <col min="1" max="1" width="9" style="83" customWidth="1"/>
    <col min="2" max="2" width="180.88671875" style="69" customWidth="1"/>
    <col min="3" max="3" width="57.44140625" style="69" customWidth="1"/>
    <col min="4" max="4" width="53.33203125" style="69" customWidth="1"/>
    <col min="5" max="5" width="4.5546875" style="69" customWidth="1"/>
    <col min="6" max="16384" width="9.109375" style="69"/>
  </cols>
  <sheetData>
    <row r="1" spans="1:79" ht="74.25" customHeight="1" x14ac:dyDescent="0.3">
      <c r="A1" s="726" t="s">
        <v>186</v>
      </c>
      <c r="B1" s="726"/>
      <c r="C1" s="726"/>
      <c r="D1" s="726"/>
    </row>
    <row r="2" spans="1:79" s="71" customFormat="1" ht="70.95" customHeight="1" x14ac:dyDescent="0.45">
      <c r="A2" s="70"/>
      <c r="B2" s="204" t="s">
        <v>1012</v>
      </c>
      <c r="C2" s="728">
        <f>+'PAS 1 anagraf'!J26</f>
        <v>0</v>
      </c>
      <c r="D2" s="729"/>
    </row>
    <row r="3" spans="1:79" s="71" customFormat="1" ht="43.5" customHeight="1" x14ac:dyDescent="0.45">
      <c r="A3" s="70"/>
      <c r="B3" s="730"/>
      <c r="C3" s="730"/>
      <c r="D3" s="730"/>
    </row>
    <row r="4" spans="1:79" s="72" customFormat="1" ht="39" customHeight="1" x14ac:dyDescent="0.6">
      <c r="A4" s="413" t="s">
        <v>190</v>
      </c>
      <c r="B4" s="74"/>
      <c r="C4" s="74"/>
      <c r="D4" s="74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</row>
    <row r="5" spans="1:79" s="71" customFormat="1" ht="150" customHeight="1" x14ac:dyDescent="0.45">
      <c r="A5" s="70"/>
      <c r="B5" s="723" t="s">
        <v>191</v>
      </c>
      <c r="C5" s="724"/>
      <c r="D5" s="725"/>
    </row>
    <row r="6" spans="1:79" s="72" customFormat="1" ht="39" customHeight="1" x14ac:dyDescent="0.6">
      <c r="A6" s="413" t="s">
        <v>154</v>
      </c>
      <c r="B6" s="75"/>
      <c r="C6" s="76"/>
      <c r="D6" s="75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</row>
    <row r="7" spans="1:79" s="71" customFormat="1" ht="150" customHeight="1" x14ac:dyDescent="0.4">
      <c r="A7" s="77"/>
      <c r="B7" s="723" t="s">
        <v>269</v>
      </c>
      <c r="C7" s="724"/>
      <c r="D7" s="725"/>
    </row>
    <row r="8" spans="1:79" s="72" customFormat="1" ht="39" customHeight="1" x14ac:dyDescent="0.6">
      <c r="A8" s="413" t="s">
        <v>187</v>
      </c>
      <c r="B8" s="75"/>
      <c r="C8" s="76"/>
      <c r="D8" s="75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</row>
    <row r="9" spans="1:79" s="71" customFormat="1" ht="150" customHeight="1" x14ac:dyDescent="0.4">
      <c r="A9" s="77"/>
      <c r="B9" s="723" t="s">
        <v>239</v>
      </c>
      <c r="C9" s="724"/>
      <c r="D9" s="725"/>
    </row>
    <row r="10" spans="1:79" s="72" customFormat="1" ht="39" customHeight="1" x14ac:dyDescent="0.6">
      <c r="A10" s="413" t="s">
        <v>188</v>
      </c>
      <c r="B10" s="75"/>
      <c r="C10" s="76"/>
      <c r="D10" s="75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</row>
    <row r="11" spans="1:79" s="71" customFormat="1" ht="34.200000000000003" customHeight="1" x14ac:dyDescent="0.4">
      <c r="A11" s="77"/>
      <c r="B11" s="417" t="s">
        <v>240</v>
      </c>
      <c r="C11" s="416" t="s">
        <v>470</v>
      </c>
      <c r="D11" s="415">
        <f>+'PAS 2 calc prod stand'!I56</f>
        <v>0</v>
      </c>
    </row>
    <row r="12" spans="1:79" s="72" customFormat="1" ht="39" customHeight="1" x14ac:dyDescent="0.6">
      <c r="A12" s="413" t="s">
        <v>189</v>
      </c>
      <c r="B12" s="75"/>
      <c r="C12" s="76"/>
      <c r="D12" s="75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</row>
    <row r="13" spans="1:79" s="71" customFormat="1" ht="150" customHeight="1" x14ac:dyDescent="0.4">
      <c r="A13" s="77"/>
      <c r="B13" s="723" t="s">
        <v>277</v>
      </c>
      <c r="C13" s="724"/>
      <c r="D13" s="725"/>
    </row>
    <row r="14" spans="1:79" s="71" customFormat="1" ht="29.4" customHeight="1" x14ac:dyDescent="0.45">
      <c r="A14" s="70"/>
      <c r="B14" s="412" t="s">
        <v>426</v>
      </c>
      <c r="C14" s="185"/>
      <c r="D14" s="185"/>
    </row>
    <row r="15" spans="1:79" s="71" customFormat="1" ht="150" customHeight="1" x14ac:dyDescent="0.45">
      <c r="A15" s="70"/>
      <c r="B15" s="723" t="s">
        <v>427</v>
      </c>
      <c r="C15" s="724"/>
      <c r="D15" s="725"/>
    </row>
    <row r="16" spans="1:79" s="71" customFormat="1" ht="28.2" customHeight="1" x14ac:dyDescent="0.4">
      <c r="A16" s="185"/>
      <c r="B16" s="412" t="s">
        <v>428</v>
      </c>
      <c r="C16" s="185"/>
      <c r="D16" s="185"/>
    </row>
    <row r="17" spans="1:79" s="71" customFormat="1" ht="150" customHeight="1" x14ac:dyDescent="0.4">
      <c r="A17" s="77"/>
      <c r="B17" s="723" t="s">
        <v>429</v>
      </c>
      <c r="C17" s="724"/>
      <c r="D17" s="725"/>
    </row>
    <row r="18" spans="1:79" s="72" customFormat="1" ht="39" customHeight="1" x14ac:dyDescent="0.6">
      <c r="A18" s="413" t="s">
        <v>968</v>
      </c>
      <c r="B18" s="75"/>
      <c r="C18" s="76"/>
      <c r="D18" s="75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</row>
    <row r="19" spans="1:79" s="79" customFormat="1" ht="35.4" x14ac:dyDescent="0.55000000000000004">
      <c r="A19" s="78"/>
      <c r="B19" s="732" t="s">
        <v>1010</v>
      </c>
      <c r="C19" s="732"/>
      <c r="D19" s="732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</row>
    <row r="20" spans="1:79" s="71" customFormat="1" ht="150" customHeight="1" x14ac:dyDescent="0.4">
      <c r="A20" s="186"/>
      <c r="B20" s="723" t="s">
        <v>1013</v>
      </c>
      <c r="C20" s="724"/>
      <c r="D20" s="725"/>
    </row>
    <row r="21" spans="1:79" ht="36.6" customHeight="1" x14ac:dyDescent="0.3">
      <c r="B21" s="732" t="s">
        <v>969</v>
      </c>
      <c r="C21" s="732"/>
      <c r="D21" s="732"/>
    </row>
    <row r="22" spans="1:79" s="71" customFormat="1" ht="150" customHeight="1" x14ac:dyDescent="0.45">
      <c r="A22" s="70"/>
      <c r="B22" s="723" t="s">
        <v>1011</v>
      </c>
      <c r="C22" s="724"/>
      <c r="D22" s="725"/>
    </row>
    <row r="23" spans="1:79" s="43" customFormat="1" ht="30" x14ac:dyDescent="0.5">
      <c r="A23" s="413" t="s">
        <v>970</v>
      </c>
      <c r="B23" s="29"/>
      <c r="C23" s="188"/>
      <c r="D23" s="187"/>
      <c r="BN23" s="189"/>
      <c r="BO23" s="189"/>
      <c r="BP23" s="189"/>
      <c r="BQ23" s="189"/>
      <c r="BR23" s="189"/>
      <c r="BS23" s="189"/>
      <c r="BT23" s="189"/>
      <c r="BU23" s="189"/>
      <c r="BV23" s="189"/>
      <c r="BW23" s="189"/>
      <c r="BX23" s="189"/>
      <c r="BY23" s="189"/>
      <c r="BZ23" s="189"/>
      <c r="CA23" s="189"/>
    </row>
    <row r="24" spans="1:79" s="71" customFormat="1" ht="150" customHeight="1" x14ac:dyDescent="0.45">
      <c r="A24" s="70"/>
      <c r="B24" s="723" t="s">
        <v>430</v>
      </c>
      <c r="C24" s="724"/>
      <c r="D24" s="725"/>
    </row>
    <row r="25" spans="1:79" s="71" customFormat="1" ht="27.6" x14ac:dyDescent="0.45">
      <c r="A25" s="70"/>
      <c r="B25" s="727" t="s">
        <v>432</v>
      </c>
      <c r="C25" s="727"/>
      <c r="D25" s="727"/>
    </row>
    <row r="26" spans="1:79" s="71" customFormat="1" ht="150" customHeight="1" x14ac:dyDescent="0.45">
      <c r="A26" s="70"/>
      <c r="B26" s="723" t="s">
        <v>431</v>
      </c>
      <c r="C26" s="724"/>
      <c r="D26" s="725"/>
    </row>
    <row r="27" spans="1:79" s="71" customFormat="1" ht="27.6" x14ac:dyDescent="0.45">
      <c r="A27" s="70"/>
      <c r="B27" s="727" t="s">
        <v>963</v>
      </c>
      <c r="C27" s="727"/>
      <c r="D27" s="727"/>
    </row>
    <row r="28" spans="1:79" s="71" customFormat="1" ht="150" customHeight="1" x14ac:dyDescent="0.45">
      <c r="A28" s="70"/>
      <c r="B28" s="723" t="s">
        <v>1014</v>
      </c>
      <c r="C28" s="724"/>
      <c r="D28" s="725"/>
    </row>
    <row r="29" spans="1:79" s="71" customFormat="1" ht="30" x14ac:dyDescent="0.45">
      <c r="A29" s="70"/>
      <c r="B29" s="412" t="s">
        <v>433</v>
      </c>
      <c r="C29" s="283"/>
      <c r="D29" s="283"/>
    </row>
    <row r="30" spans="1:79" s="71" customFormat="1" ht="150" customHeight="1" x14ac:dyDescent="0.45">
      <c r="A30" s="70"/>
      <c r="B30" s="723" t="s">
        <v>434</v>
      </c>
      <c r="C30" s="724"/>
      <c r="D30" s="725"/>
    </row>
    <row r="31" spans="1:79" s="43" customFormat="1" ht="30" x14ac:dyDescent="0.5">
      <c r="A31" s="413" t="s">
        <v>971</v>
      </c>
      <c r="B31" s="187"/>
      <c r="C31" s="188"/>
      <c r="D31" s="187"/>
      <c r="BN31" s="189"/>
      <c r="BO31" s="189"/>
      <c r="BP31" s="189"/>
      <c r="BQ31" s="189"/>
      <c r="BR31" s="189"/>
      <c r="BS31" s="189"/>
      <c r="BT31" s="189"/>
      <c r="BU31" s="189"/>
      <c r="BV31" s="189"/>
      <c r="BW31" s="189"/>
      <c r="BX31" s="189"/>
      <c r="BY31" s="189"/>
      <c r="BZ31" s="189"/>
      <c r="CA31" s="189"/>
    </row>
    <row r="32" spans="1:79" s="190" customFormat="1" ht="30" x14ac:dyDescent="0.5">
      <c r="A32" s="183"/>
      <c r="B32" s="731" t="s">
        <v>240</v>
      </c>
      <c r="C32" s="731"/>
      <c r="D32" s="731"/>
    </row>
    <row r="33" spans="1:79" s="71" customFormat="1" ht="150" customHeight="1" x14ac:dyDescent="0.45">
      <c r="A33" s="70"/>
      <c r="B33" s="723" t="s">
        <v>242</v>
      </c>
      <c r="C33" s="724"/>
      <c r="D33" s="725"/>
    </row>
    <row r="34" spans="1:79" s="43" customFormat="1" ht="39" customHeight="1" x14ac:dyDescent="0.5">
      <c r="A34" s="413" t="s">
        <v>972</v>
      </c>
      <c r="B34" s="187"/>
      <c r="C34" s="188"/>
      <c r="D34" s="187"/>
      <c r="BN34" s="189"/>
      <c r="BO34" s="189"/>
      <c r="BP34" s="189"/>
      <c r="BQ34" s="189"/>
      <c r="BR34" s="189"/>
      <c r="BS34" s="189"/>
      <c r="BT34" s="189"/>
      <c r="BU34" s="189"/>
      <c r="BV34" s="189"/>
      <c r="BW34" s="189"/>
      <c r="BX34" s="189"/>
      <c r="BY34" s="189"/>
      <c r="BZ34" s="189"/>
      <c r="CA34" s="189"/>
    </row>
    <row r="35" spans="1:79" s="71" customFormat="1" ht="150" customHeight="1" x14ac:dyDescent="0.45">
      <c r="A35" s="70"/>
      <c r="B35" s="723" t="s">
        <v>435</v>
      </c>
      <c r="C35" s="724"/>
      <c r="D35" s="725"/>
    </row>
    <row r="36" spans="1:79" s="43" customFormat="1" ht="39" customHeight="1" x14ac:dyDescent="0.5">
      <c r="A36" s="413" t="s">
        <v>973</v>
      </c>
      <c r="B36" s="187"/>
      <c r="C36" s="188"/>
      <c r="D36" s="187"/>
      <c r="BN36" s="189"/>
      <c r="BO36" s="189"/>
      <c r="BP36" s="189"/>
      <c r="BQ36" s="189"/>
      <c r="BR36" s="189"/>
      <c r="BS36" s="189"/>
      <c r="BT36" s="189"/>
      <c r="BU36" s="189"/>
      <c r="BV36" s="189"/>
      <c r="BW36" s="189"/>
      <c r="BX36" s="189"/>
      <c r="BY36" s="189"/>
      <c r="BZ36" s="189"/>
      <c r="CA36" s="189"/>
    </row>
    <row r="37" spans="1:79" s="71" customFormat="1" ht="27.6" x14ac:dyDescent="0.4">
      <c r="A37" s="77"/>
      <c r="B37" s="184" t="s">
        <v>1015</v>
      </c>
      <c r="C37" s="332">
        <f>+'PAS 4 descr invest'!M44</f>
        <v>0</v>
      </c>
      <c r="D37" s="333" t="str">
        <f>+'PAS 4 descr invest'!K44</f>
        <v xml:space="preserve"> </v>
      </c>
    </row>
    <row r="38" spans="1:79" s="43" customFormat="1" ht="58.95" customHeight="1" x14ac:dyDescent="0.5">
      <c r="A38" s="413" t="s">
        <v>974</v>
      </c>
      <c r="B38" s="187"/>
      <c r="C38" s="188"/>
      <c r="D38" s="187"/>
      <c r="BN38" s="189"/>
      <c r="BO38" s="189"/>
      <c r="BP38" s="189"/>
      <c r="BQ38" s="189"/>
      <c r="BR38" s="189"/>
      <c r="BS38" s="189"/>
      <c r="BT38" s="189"/>
      <c r="BU38" s="189"/>
      <c r="BV38" s="189"/>
      <c r="BW38" s="189"/>
      <c r="BX38" s="189"/>
      <c r="BY38" s="189"/>
      <c r="BZ38" s="189"/>
      <c r="CA38" s="189"/>
    </row>
    <row r="39" spans="1:79" s="42" customFormat="1" ht="30" x14ac:dyDescent="0.5">
      <c r="A39" s="191"/>
      <c r="B39" s="414" t="s">
        <v>975</v>
      </c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</row>
    <row r="40" spans="1:79" s="71" customFormat="1" ht="150" customHeight="1" x14ac:dyDescent="0.45">
      <c r="A40" s="70"/>
      <c r="B40" s="723" t="s">
        <v>193</v>
      </c>
      <c r="C40" s="724"/>
      <c r="D40" s="725"/>
    </row>
    <row r="41" spans="1:79" s="42" customFormat="1" ht="30" x14ac:dyDescent="0.5">
      <c r="A41" s="191"/>
      <c r="B41" s="414" t="s">
        <v>976</v>
      </c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</row>
    <row r="42" spans="1:79" s="71" customFormat="1" ht="150" customHeight="1" x14ac:dyDescent="0.45">
      <c r="A42" s="70"/>
      <c r="B42" s="723" t="s">
        <v>193</v>
      </c>
      <c r="C42" s="724"/>
      <c r="D42" s="725"/>
    </row>
    <row r="43" spans="1:79" s="79" customFormat="1" ht="30" customHeight="1" x14ac:dyDescent="0.55000000000000004">
      <c r="A43" s="78"/>
      <c r="B43" s="414" t="s">
        <v>195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</row>
    <row r="44" spans="1:79" s="195" customFormat="1" ht="150" customHeight="1" x14ac:dyDescent="0.35">
      <c r="A44" s="194"/>
      <c r="B44" s="723" t="s">
        <v>241</v>
      </c>
      <c r="C44" s="724"/>
      <c r="D44" s="725"/>
    </row>
    <row r="45" spans="1:79" s="42" customFormat="1" ht="30" customHeight="1" x14ac:dyDescent="0.5">
      <c r="A45" s="191"/>
      <c r="B45" s="414" t="s">
        <v>194</v>
      </c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</row>
    <row r="46" spans="1:79" s="71" customFormat="1" ht="150" customHeight="1" x14ac:dyDescent="0.45">
      <c r="A46" s="70"/>
      <c r="B46" s="723" t="s">
        <v>241</v>
      </c>
      <c r="C46" s="724"/>
      <c r="D46" s="725"/>
    </row>
    <row r="47" spans="1:79" s="79" customFormat="1" ht="30" customHeight="1" x14ac:dyDescent="0.55000000000000004">
      <c r="A47" s="78"/>
      <c r="B47" s="414" t="s">
        <v>178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</row>
    <row r="48" spans="1:79" s="71" customFormat="1" ht="94.95" customHeight="1" x14ac:dyDescent="0.45">
      <c r="A48" s="70"/>
      <c r="B48" s="723" t="s">
        <v>241</v>
      </c>
      <c r="C48" s="724"/>
      <c r="D48" s="725"/>
    </row>
    <row r="49" spans="1:79" s="79" customFormat="1" ht="30" customHeight="1" x14ac:dyDescent="0.55000000000000004">
      <c r="A49" s="78"/>
      <c r="B49" s="193" t="s">
        <v>179</v>
      </c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</row>
    <row r="50" spans="1:79" s="71" customFormat="1" ht="94.95" customHeight="1" x14ac:dyDescent="0.4">
      <c r="A50" s="186"/>
      <c r="B50" s="723" t="s">
        <v>241</v>
      </c>
      <c r="C50" s="724"/>
      <c r="D50" s="725"/>
    </row>
    <row r="51" spans="1:79" s="79" customFormat="1" ht="30" customHeight="1" x14ac:dyDescent="0.55000000000000004">
      <c r="A51" s="78"/>
      <c r="B51" s="414" t="s">
        <v>180</v>
      </c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</row>
    <row r="52" spans="1:79" s="71" customFormat="1" ht="94.95" customHeight="1" x14ac:dyDescent="0.45">
      <c r="A52" s="70"/>
      <c r="B52" s="723" t="s">
        <v>241</v>
      </c>
      <c r="C52" s="724"/>
      <c r="D52" s="725"/>
    </row>
    <row r="53" spans="1:79" s="43" customFormat="1" ht="39" customHeight="1" x14ac:dyDescent="0.5">
      <c r="A53" s="413" t="s">
        <v>977</v>
      </c>
      <c r="B53" s="187"/>
      <c r="C53" s="188"/>
      <c r="D53" s="187"/>
      <c r="BN53" s="189"/>
      <c r="BO53" s="189"/>
      <c r="BP53" s="189"/>
      <c r="BQ53" s="189"/>
      <c r="BR53" s="189"/>
      <c r="BS53" s="189"/>
      <c r="BT53" s="189"/>
      <c r="BU53" s="189"/>
      <c r="BV53" s="189"/>
      <c r="BW53" s="189"/>
      <c r="BX53" s="189"/>
      <c r="BY53" s="189"/>
      <c r="BZ53" s="189"/>
      <c r="CA53" s="189"/>
    </row>
    <row r="54" spans="1:79" s="71" customFormat="1" ht="43.5" customHeight="1" x14ac:dyDescent="0.4">
      <c r="A54" s="77"/>
      <c r="B54" s="196" t="s">
        <v>1016</v>
      </c>
      <c r="C54" s="196"/>
      <c r="D54" s="383">
        <f>+'PAS 6 punteggi'!G23</f>
        <v>0</v>
      </c>
    </row>
    <row r="55" spans="1:79" s="201" customFormat="1" ht="39" customHeight="1" x14ac:dyDescent="0.5">
      <c r="A55" s="413" t="s">
        <v>978</v>
      </c>
      <c r="B55" s="199"/>
      <c r="C55" s="200"/>
      <c r="D55" s="199"/>
      <c r="BN55" s="202"/>
      <c r="BO55" s="202"/>
      <c r="BP55" s="202"/>
      <c r="BQ55" s="202"/>
      <c r="BR55" s="202"/>
      <c r="BS55" s="202"/>
      <c r="BT55" s="202"/>
      <c r="BU55" s="202"/>
      <c r="BV55" s="202"/>
      <c r="BW55" s="202"/>
      <c r="BX55" s="202"/>
      <c r="BY55" s="202"/>
      <c r="BZ55" s="202"/>
      <c r="CA55" s="202"/>
    </row>
    <row r="56" spans="1:79" s="71" customFormat="1" ht="150" customHeight="1" x14ac:dyDescent="0.45">
      <c r="A56" s="70"/>
      <c r="B56" s="723"/>
      <c r="C56" s="724"/>
      <c r="D56" s="725"/>
    </row>
    <row r="57" spans="1:79" s="195" customFormat="1" ht="51.6" customHeight="1" x14ac:dyDescent="0.35">
      <c r="A57" s="194"/>
      <c r="B57" s="480" t="s">
        <v>988</v>
      </c>
      <c r="C57" s="480"/>
      <c r="D57" s="480"/>
    </row>
    <row r="58" spans="1:79" s="71" customFormat="1" ht="43.5" customHeight="1" x14ac:dyDescent="0.55000000000000004">
      <c r="A58" s="70"/>
      <c r="B58" s="81"/>
    </row>
    <row r="59" spans="1:79" s="71" customFormat="1" ht="42" customHeight="1" x14ac:dyDescent="0.45">
      <c r="A59" s="70"/>
      <c r="B59" s="284"/>
      <c r="C59" s="203" t="s">
        <v>267</v>
      </c>
      <c r="D59" s="205"/>
    </row>
    <row r="60" spans="1:79" s="71" customFormat="1" ht="27.6" x14ac:dyDescent="0.45">
      <c r="A60" s="70"/>
      <c r="B60" s="285" t="s">
        <v>235</v>
      </c>
      <c r="C60" s="82"/>
      <c r="D60" s="69"/>
    </row>
    <row r="61" spans="1:79" ht="41.25" customHeight="1" x14ac:dyDescent="0.4">
      <c r="B61" s="285"/>
      <c r="C61" s="203" t="s">
        <v>268</v>
      </c>
      <c r="D61" s="206"/>
    </row>
    <row r="62" spans="1:79" ht="20.25" customHeight="1" x14ac:dyDescent="0.4">
      <c r="B62" s="285"/>
    </row>
  </sheetData>
  <sheetProtection algorithmName="SHA-512" hashValue="DvoW5Yp87f6oDtbOclxn/RqTJBHAujcIxkmZgPOKRxNJXf7mvzp2S2rpWDlItzzjjhe5AxWrvS5r19P/cCXCsA==" saltValue="zy6+46NPpt0Is1nT3aCIjw==" spinCount="100000" sheet="1" formatColumns="0" formatRows="0" insertRows="0" deleteRows="0"/>
  <mergeCells count="31">
    <mergeCell ref="B19:D19"/>
    <mergeCell ref="B57:D57"/>
    <mergeCell ref="B20:D20"/>
    <mergeCell ref="B56:D56"/>
    <mergeCell ref="B46:D46"/>
    <mergeCell ref="B48:D48"/>
    <mergeCell ref="B28:D28"/>
    <mergeCell ref="B21:D21"/>
    <mergeCell ref="B52:D52"/>
    <mergeCell ref="B44:D44"/>
    <mergeCell ref="B24:D24"/>
    <mergeCell ref="B50:D50"/>
    <mergeCell ref="B35:D35"/>
    <mergeCell ref="B33:D33"/>
    <mergeCell ref="B42:D42"/>
    <mergeCell ref="B40:D40"/>
    <mergeCell ref="A1:D1"/>
    <mergeCell ref="B17:D17"/>
    <mergeCell ref="B25:D25"/>
    <mergeCell ref="B26:D26"/>
    <mergeCell ref="B27:D27"/>
    <mergeCell ref="B22:D22"/>
    <mergeCell ref="C2:D2"/>
    <mergeCell ref="B13:D13"/>
    <mergeCell ref="B3:D3"/>
    <mergeCell ref="B5:D5"/>
    <mergeCell ref="B15:D15"/>
    <mergeCell ref="B9:D9"/>
    <mergeCell ref="B7:D7"/>
    <mergeCell ref="B30:D30"/>
    <mergeCell ref="B32:D32"/>
  </mergeCells>
  <phoneticPr fontId="0" type="noConversion"/>
  <conditionalFormatting sqref="D11">
    <cfRule type="expression" dxfId="1" priority="2" stopIfTrue="1">
      <formula>"se+'PAS 2 calc PLS'!$C$59=x;'PAS 2 calc PLS'!$F$59&gt;14000"</formula>
    </cfRule>
  </conditionalFormatting>
  <conditionalFormatting sqref="C2:D2">
    <cfRule type="cellIs" dxfId="0" priority="1" operator="equal">
      <formula>0</formula>
    </cfRule>
  </conditionalFormatting>
  <pageMargins left="0.31496062992125984" right="0.27559055118110237" top="0.74803149606299213" bottom="0.31496062992125984" header="0.31496062992125984" footer="0.31496062992125984"/>
  <pageSetup paperSize="9" scale="32" fitToHeight="2" orientation="portrait" blackAndWhite="1" r:id="rId1"/>
  <headerFooter>
    <oddHeader>&amp;C&amp;14Regione Liguria - Piano Aziendale di Sviluppo&amp;RSOTTOMISURA  4.1.1 EURI</oddHeader>
    <oddFooter>&amp;C&amp;A&amp;Rpag 8</oddFooter>
  </headerFooter>
  <rowBreaks count="1" manualBreakCount="1">
    <brk id="30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5"/>
  <sheetViews>
    <sheetView topLeftCell="A211" workbookViewId="0">
      <selection activeCell="B2" sqref="B2"/>
    </sheetView>
  </sheetViews>
  <sheetFormatPr defaultRowHeight="13.2" x14ac:dyDescent="0.25"/>
  <cols>
    <col min="2" max="2" width="28.6640625" customWidth="1"/>
    <col min="3" max="3" width="16.6640625" customWidth="1"/>
    <col min="4" max="4" width="10.44140625" customWidth="1"/>
  </cols>
  <sheetData>
    <row r="1" spans="2:5" ht="13.8" thickBot="1" x14ac:dyDescent="0.3">
      <c r="B1" t="s">
        <v>478</v>
      </c>
      <c r="C1" t="s">
        <v>479</v>
      </c>
      <c r="D1" t="s">
        <v>480</v>
      </c>
      <c r="E1" t="s">
        <v>481</v>
      </c>
    </row>
    <row r="2" spans="2:5" ht="13.8" thickBot="1" x14ac:dyDescent="0.3">
      <c r="B2" t="s">
        <v>482</v>
      </c>
      <c r="C2" t="s">
        <v>483</v>
      </c>
      <c r="D2" s="291" t="s">
        <v>484</v>
      </c>
      <c r="E2" s="291">
        <v>24.57</v>
      </c>
    </row>
    <row r="3" spans="2:5" ht="13.8" thickBot="1" x14ac:dyDescent="0.3">
      <c r="B3" t="s">
        <v>485</v>
      </c>
      <c r="C3" t="s">
        <v>483</v>
      </c>
      <c r="D3" s="291">
        <v>2539</v>
      </c>
      <c r="E3" s="291">
        <v>11</v>
      </c>
    </row>
    <row r="4" spans="2:5" ht="13.8" thickBot="1" x14ac:dyDescent="0.3">
      <c r="B4" t="s">
        <v>486</v>
      </c>
      <c r="C4" t="s">
        <v>483</v>
      </c>
      <c r="D4" s="291">
        <v>2810</v>
      </c>
      <c r="E4" s="291">
        <v>16.3</v>
      </c>
    </row>
    <row r="5" spans="2:5" ht="13.8" thickBot="1" x14ac:dyDescent="0.3">
      <c r="B5" t="s">
        <v>487</v>
      </c>
      <c r="C5" t="s">
        <v>483</v>
      </c>
      <c r="D5" s="291">
        <v>4486</v>
      </c>
      <c r="E5" s="291">
        <v>4.4000000000000004</v>
      </c>
    </row>
    <row r="6" spans="2:5" ht="13.8" thickBot="1" x14ac:dyDescent="0.3">
      <c r="B6" t="s">
        <v>488</v>
      </c>
      <c r="C6" t="s">
        <v>483</v>
      </c>
      <c r="D6" s="291" t="s">
        <v>489</v>
      </c>
      <c r="E6" s="291">
        <v>80.040000000000006</v>
      </c>
    </row>
    <row r="7" spans="2:5" ht="13.8" thickBot="1" x14ac:dyDescent="0.3">
      <c r="B7" t="s">
        <v>490</v>
      </c>
      <c r="C7" t="s">
        <v>483</v>
      </c>
      <c r="D7" s="291" t="s">
        <v>491</v>
      </c>
      <c r="E7" s="291">
        <v>17.12</v>
      </c>
    </row>
    <row r="8" spans="2:5" ht="13.8" thickBot="1" x14ac:dyDescent="0.3">
      <c r="B8" t="s">
        <v>492</v>
      </c>
      <c r="C8" t="s">
        <v>483</v>
      </c>
      <c r="D8" s="291" t="s">
        <v>493</v>
      </c>
      <c r="E8" s="291">
        <v>9.9</v>
      </c>
    </row>
    <row r="9" spans="2:5" ht="13.8" thickBot="1" x14ac:dyDescent="0.3">
      <c r="B9" t="s">
        <v>494</v>
      </c>
      <c r="C9" t="s">
        <v>483</v>
      </c>
      <c r="D9" s="291" t="s">
        <v>495</v>
      </c>
      <c r="E9" s="291">
        <v>23.8</v>
      </c>
    </row>
    <row r="10" spans="2:5" ht="13.8" thickBot="1" x14ac:dyDescent="0.3">
      <c r="B10" t="s">
        <v>496</v>
      </c>
      <c r="C10" t="s">
        <v>483</v>
      </c>
      <c r="D10" s="291" t="s">
        <v>497</v>
      </c>
      <c r="E10" s="291">
        <v>26.2</v>
      </c>
    </row>
    <row r="11" spans="2:5" ht="13.8" thickBot="1" x14ac:dyDescent="0.3">
      <c r="B11" t="s">
        <v>498</v>
      </c>
      <c r="C11" t="s">
        <v>483</v>
      </c>
      <c r="D11" s="291" t="s">
        <v>499</v>
      </c>
      <c r="E11" s="291">
        <v>8.6</v>
      </c>
    </row>
    <row r="12" spans="2:5" ht="13.8" thickBot="1" x14ac:dyDescent="0.3">
      <c r="B12" t="s">
        <v>500</v>
      </c>
      <c r="C12" t="s">
        <v>483</v>
      </c>
      <c r="D12" s="291" t="s">
        <v>501</v>
      </c>
      <c r="E12" s="291">
        <v>27.4</v>
      </c>
    </row>
    <row r="13" spans="2:5" ht="13.8" thickBot="1" x14ac:dyDescent="0.3">
      <c r="B13" t="s">
        <v>502</v>
      </c>
      <c r="C13" t="s">
        <v>483</v>
      </c>
      <c r="D13" s="291" t="s">
        <v>503</v>
      </c>
      <c r="E13" s="291">
        <v>7.8</v>
      </c>
    </row>
    <row r="14" spans="2:5" ht="13.8" thickBot="1" x14ac:dyDescent="0.3">
      <c r="B14" t="s">
        <v>504</v>
      </c>
      <c r="C14" t="s">
        <v>483</v>
      </c>
      <c r="D14" s="291" t="s">
        <v>505</v>
      </c>
      <c r="E14" s="291">
        <v>30.1</v>
      </c>
    </row>
    <row r="15" spans="2:5" ht="13.8" thickBot="1" x14ac:dyDescent="0.3">
      <c r="B15" t="s">
        <v>506</v>
      </c>
      <c r="C15" t="s">
        <v>483</v>
      </c>
      <c r="D15" s="291" t="s">
        <v>507</v>
      </c>
      <c r="E15" s="291">
        <v>30.9</v>
      </c>
    </row>
    <row r="16" spans="2:5" ht="13.8" thickBot="1" x14ac:dyDescent="0.3">
      <c r="B16" t="s">
        <v>508</v>
      </c>
      <c r="C16" t="s">
        <v>483</v>
      </c>
      <c r="D16" s="291" t="s">
        <v>509</v>
      </c>
      <c r="E16" s="291">
        <v>12.46</v>
      </c>
    </row>
    <row r="17" spans="2:5" ht="13.8" thickBot="1" x14ac:dyDescent="0.3">
      <c r="B17" t="s">
        <v>510</v>
      </c>
      <c r="C17" t="s">
        <v>483</v>
      </c>
      <c r="D17" s="291" t="s">
        <v>511</v>
      </c>
      <c r="E17" s="291">
        <v>11.5</v>
      </c>
    </row>
    <row r="18" spans="2:5" ht="13.8" thickBot="1" x14ac:dyDescent="0.3">
      <c r="B18" t="s">
        <v>512</v>
      </c>
      <c r="C18" t="s">
        <v>483</v>
      </c>
      <c r="D18" s="291" t="s">
        <v>513</v>
      </c>
      <c r="E18" s="291">
        <v>20.36</v>
      </c>
    </row>
    <row r="19" spans="2:5" ht="13.8" thickBot="1" x14ac:dyDescent="0.3">
      <c r="B19" t="s">
        <v>514</v>
      </c>
      <c r="C19" t="s">
        <v>483</v>
      </c>
      <c r="D19" s="291" t="s">
        <v>515</v>
      </c>
      <c r="E19" s="291">
        <v>9.1</v>
      </c>
    </row>
    <row r="20" spans="2:5" ht="13.8" thickBot="1" x14ac:dyDescent="0.3">
      <c r="B20" t="s">
        <v>516</v>
      </c>
      <c r="C20" t="s">
        <v>483</v>
      </c>
      <c r="D20" s="291">
        <v>274</v>
      </c>
      <c r="E20" s="291">
        <v>8</v>
      </c>
    </row>
    <row r="21" spans="2:5" ht="13.8" thickBot="1" x14ac:dyDescent="0.3">
      <c r="B21" t="s">
        <v>517</v>
      </c>
      <c r="C21" t="s">
        <v>483</v>
      </c>
      <c r="D21" s="291">
        <v>561</v>
      </c>
      <c r="E21" s="291">
        <v>11.6</v>
      </c>
    </row>
    <row r="22" spans="2:5" ht="13.8" thickBot="1" x14ac:dyDescent="0.3">
      <c r="B22" t="s">
        <v>518</v>
      </c>
      <c r="C22" t="s">
        <v>483</v>
      </c>
      <c r="D22" s="291" t="s">
        <v>519</v>
      </c>
      <c r="E22" s="291">
        <v>22.1</v>
      </c>
    </row>
    <row r="23" spans="2:5" ht="13.8" thickBot="1" x14ac:dyDescent="0.3">
      <c r="B23" t="s">
        <v>520</v>
      </c>
      <c r="C23" t="s">
        <v>483</v>
      </c>
      <c r="D23" s="291">
        <v>100</v>
      </c>
      <c r="E23" s="291">
        <v>11.49</v>
      </c>
    </row>
    <row r="24" spans="2:5" ht="13.8" thickBot="1" x14ac:dyDescent="0.3">
      <c r="B24" t="s">
        <v>521</v>
      </c>
      <c r="C24" t="s">
        <v>483</v>
      </c>
      <c r="D24" s="291">
        <v>504</v>
      </c>
      <c r="E24" s="291">
        <v>16.7</v>
      </c>
    </row>
    <row r="25" spans="2:5" ht="13.8" thickBot="1" x14ac:dyDescent="0.3">
      <c r="B25" t="s">
        <v>522</v>
      </c>
      <c r="C25" t="s">
        <v>483</v>
      </c>
      <c r="D25" s="291">
        <v>274</v>
      </c>
      <c r="E25" s="291">
        <v>16.600000000000001</v>
      </c>
    </row>
    <row r="26" spans="2:5" ht="13.8" thickBot="1" x14ac:dyDescent="0.3">
      <c r="B26" t="s">
        <v>483</v>
      </c>
      <c r="C26" t="s">
        <v>483</v>
      </c>
      <c r="D26" s="291" t="s">
        <v>523</v>
      </c>
      <c r="E26" s="291">
        <v>243.6</v>
      </c>
    </row>
    <row r="27" spans="2:5" ht="13.8" thickBot="1" x14ac:dyDescent="0.3">
      <c r="B27" t="s">
        <v>524</v>
      </c>
      <c r="C27" t="s">
        <v>483</v>
      </c>
      <c r="D27" s="291">
        <v>107</v>
      </c>
      <c r="E27" s="291">
        <v>18.5</v>
      </c>
    </row>
    <row r="28" spans="2:5" ht="13.8" thickBot="1" x14ac:dyDescent="0.3">
      <c r="B28" t="s">
        <v>525</v>
      </c>
      <c r="C28" t="s">
        <v>483</v>
      </c>
      <c r="D28" s="291" t="s">
        <v>526</v>
      </c>
      <c r="E28" s="291">
        <v>47.8</v>
      </c>
    </row>
    <row r="29" spans="2:5" ht="13.8" thickBot="1" x14ac:dyDescent="0.3">
      <c r="B29" t="s">
        <v>527</v>
      </c>
      <c r="C29" t="s">
        <v>483</v>
      </c>
      <c r="D29" s="291" t="s">
        <v>528</v>
      </c>
      <c r="E29" s="291">
        <v>13.87</v>
      </c>
    </row>
    <row r="30" spans="2:5" ht="13.8" thickBot="1" x14ac:dyDescent="0.3">
      <c r="B30" t="s">
        <v>529</v>
      </c>
      <c r="C30" t="s">
        <v>483</v>
      </c>
      <c r="D30" s="291" t="s">
        <v>530</v>
      </c>
      <c r="E30" s="291">
        <v>9.9</v>
      </c>
    </row>
    <row r="31" spans="2:5" ht="13.8" thickBot="1" x14ac:dyDescent="0.3">
      <c r="B31" t="s">
        <v>531</v>
      </c>
      <c r="C31" t="s">
        <v>483</v>
      </c>
      <c r="D31" s="291">
        <v>519</v>
      </c>
      <c r="E31" s="291">
        <v>17.8</v>
      </c>
    </row>
    <row r="32" spans="2:5" ht="13.8" thickBot="1" x14ac:dyDescent="0.3">
      <c r="B32" t="s">
        <v>532</v>
      </c>
      <c r="C32" t="s">
        <v>483</v>
      </c>
      <c r="D32" s="291" t="s">
        <v>533</v>
      </c>
      <c r="E32" s="291">
        <v>25.5</v>
      </c>
    </row>
    <row r="33" spans="2:5" ht="13.8" thickBot="1" x14ac:dyDescent="0.3">
      <c r="B33" t="s">
        <v>534</v>
      </c>
      <c r="C33" t="s">
        <v>483</v>
      </c>
      <c r="D33" s="291" t="s">
        <v>535</v>
      </c>
      <c r="E33" s="291">
        <v>29.82</v>
      </c>
    </row>
    <row r="34" spans="2:5" ht="13.8" thickBot="1" x14ac:dyDescent="0.3">
      <c r="B34" t="s">
        <v>536</v>
      </c>
      <c r="C34" t="s">
        <v>483</v>
      </c>
      <c r="D34" s="291" t="s">
        <v>537</v>
      </c>
      <c r="E34" s="291">
        <v>16.940000000000001</v>
      </c>
    </row>
    <row r="35" spans="2:5" ht="13.8" thickBot="1" x14ac:dyDescent="0.3">
      <c r="B35" t="s">
        <v>538</v>
      </c>
      <c r="C35" t="s">
        <v>483</v>
      </c>
      <c r="D35" s="291" t="s">
        <v>539</v>
      </c>
      <c r="E35" s="291">
        <v>28.8</v>
      </c>
    </row>
    <row r="36" spans="2:5" ht="13.8" thickBot="1" x14ac:dyDescent="0.3">
      <c r="B36" t="s">
        <v>540</v>
      </c>
      <c r="C36" t="s">
        <v>483</v>
      </c>
      <c r="D36" s="291" t="s">
        <v>541</v>
      </c>
      <c r="E36" s="291">
        <v>18.399999999999999</v>
      </c>
    </row>
    <row r="37" spans="2:5" ht="13.8" thickBot="1" x14ac:dyDescent="0.3">
      <c r="B37" t="s">
        <v>542</v>
      </c>
      <c r="C37" t="s">
        <v>483</v>
      </c>
      <c r="D37" s="291" t="s">
        <v>543</v>
      </c>
      <c r="E37" s="291">
        <v>16.2</v>
      </c>
    </row>
    <row r="38" spans="2:5" ht="13.8" thickBot="1" x14ac:dyDescent="0.3">
      <c r="B38" t="s">
        <v>544</v>
      </c>
      <c r="C38" t="s">
        <v>483</v>
      </c>
      <c r="D38" s="291" t="s">
        <v>545</v>
      </c>
      <c r="E38" s="291">
        <v>15.4</v>
      </c>
    </row>
    <row r="39" spans="2:5" ht="13.8" thickBot="1" x14ac:dyDescent="0.3">
      <c r="B39" t="s">
        <v>546</v>
      </c>
      <c r="C39" t="s">
        <v>483</v>
      </c>
      <c r="D39" s="291">
        <v>217</v>
      </c>
      <c r="E39" s="291">
        <v>17.5</v>
      </c>
    </row>
    <row r="40" spans="2:5" ht="13.8" thickBot="1" x14ac:dyDescent="0.3">
      <c r="B40" t="s">
        <v>547</v>
      </c>
      <c r="C40" t="s">
        <v>483</v>
      </c>
      <c r="D40" s="291" t="s">
        <v>548</v>
      </c>
      <c r="E40" s="291">
        <v>46.4</v>
      </c>
    </row>
    <row r="41" spans="2:5" ht="13.8" thickBot="1" x14ac:dyDescent="0.3">
      <c r="B41" t="s">
        <v>549</v>
      </c>
      <c r="C41" t="s">
        <v>483</v>
      </c>
      <c r="D41" s="291" t="s">
        <v>550</v>
      </c>
      <c r="E41" s="291">
        <v>64.099999999999994</v>
      </c>
    </row>
    <row r="42" spans="2:5" ht="13.8" thickBot="1" x14ac:dyDescent="0.3">
      <c r="B42" t="s">
        <v>551</v>
      </c>
      <c r="C42" t="s">
        <v>483</v>
      </c>
      <c r="D42" s="291">
        <v>984</v>
      </c>
      <c r="E42" s="291">
        <v>30.3</v>
      </c>
    </row>
    <row r="43" spans="2:5" ht="13.8" thickBot="1" x14ac:dyDescent="0.3">
      <c r="B43" t="s">
        <v>552</v>
      </c>
      <c r="C43" t="s">
        <v>483</v>
      </c>
      <c r="D43" s="291">
        <v>604</v>
      </c>
      <c r="E43" s="291">
        <v>15.8</v>
      </c>
    </row>
    <row r="44" spans="2:5" ht="13.8" thickBot="1" x14ac:dyDescent="0.3">
      <c r="B44" t="s">
        <v>553</v>
      </c>
      <c r="C44" t="s">
        <v>483</v>
      </c>
      <c r="D44" s="291" t="s">
        <v>554</v>
      </c>
      <c r="E44" s="291">
        <v>3.4</v>
      </c>
    </row>
    <row r="45" spans="2:5" ht="13.8" thickBot="1" x14ac:dyDescent="0.3">
      <c r="B45" t="s">
        <v>555</v>
      </c>
      <c r="C45" t="s">
        <v>483</v>
      </c>
      <c r="D45" s="291">
        <v>453</v>
      </c>
      <c r="E45" s="291">
        <v>2.6</v>
      </c>
    </row>
    <row r="46" spans="2:5" ht="13.8" thickBot="1" x14ac:dyDescent="0.3">
      <c r="B46" t="s">
        <v>556</v>
      </c>
      <c r="C46" t="s">
        <v>483</v>
      </c>
      <c r="D46" s="291">
        <v>161</v>
      </c>
      <c r="E46" s="291">
        <v>16.8</v>
      </c>
    </row>
    <row r="47" spans="2:5" ht="13.8" thickBot="1" x14ac:dyDescent="0.3">
      <c r="B47" t="s">
        <v>557</v>
      </c>
      <c r="C47" t="s">
        <v>483</v>
      </c>
      <c r="D47" s="291" t="s">
        <v>558</v>
      </c>
      <c r="E47" s="291">
        <v>33.630000000000003</v>
      </c>
    </row>
    <row r="48" spans="2:5" ht="13.8" thickBot="1" x14ac:dyDescent="0.3">
      <c r="B48" t="s">
        <v>559</v>
      </c>
      <c r="C48" t="s">
        <v>483</v>
      </c>
      <c r="D48" s="291" t="s">
        <v>560</v>
      </c>
      <c r="E48" s="291">
        <v>9.67</v>
      </c>
    </row>
    <row r="49" spans="2:5" ht="13.8" thickBot="1" x14ac:dyDescent="0.3">
      <c r="B49" t="s">
        <v>561</v>
      </c>
      <c r="C49" t="s">
        <v>483</v>
      </c>
      <c r="D49" s="291" t="s">
        <v>562</v>
      </c>
      <c r="E49" s="291">
        <v>105.3</v>
      </c>
    </row>
    <row r="50" spans="2:5" ht="13.8" thickBot="1" x14ac:dyDescent="0.3">
      <c r="B50" t="s">
        <v>563</v>
      </c>
      <c r="C50" t="s">
        <v>483</v>
      </c>
      <c r="D50" s="291" t="s">
        <v>564</v>
      </c>
      <c r="E50" s="291">
        <v>30.5</v>
      </c>
    </row>
    <row r="51" spans="2:5" ht="13.8" thickBot="1" x14ac:dyDescent="0.3">
      <c r="B51" t="s">
        <v>565</v>
      </c>
      <c r="C51" t="s">
        <v>483</v>
      </c>
      <c r="D51" s="291">
        <v>69</v>
      </c>
      <c r="E51" s="291">
        <v>12.7</v>
      </c>
    </row>
    <row r="52" spans="2:5" ht="13.8" thickBot="1" x14ac:dyDescent="0.3">
      <c r="B52" t="s">
        <v>566</v>
      </c>
      <c r="C52" t="s">
        <v>483</v>
      </c>
      <c r="D52" s="291" t="s">
        <v>567</v>
      </c>
      <c r="E52" s="291">
        <v>47.2</v>
      </c>
    </row>
    <row r="53" spans="2:5" ht="13.8" thickBot="1" x14ac:dyDescent="0.3">
      <c r="B53" t="s">
        <v>568</v>
      </c>
      <c r="C53" t="s">
        <v>483</v>
      </c>
      <c r="D53" s="291">
        <v>568</v>
      </c>
      <c r="E53" s="291">
        <v>42.5</v>
      </c>
    </row>
    <row r="54" spans="2:5" ht="13.8" thickBot="1" x14ac:dyDescent="0.3">
      <c r="B54" t="s">
        <v>569</v>
      </c>
      <c r="C54" t="s">
        <v>483</v>
      </c>
      <c r="D54" s="291" t="s">
        <v>537</v>
      </c>
      <c r="E54" s="291">
        <v>41.3</v>
      </c>
    </row>
    <row r="55" spans="2:5" ht="13.8" thickBot="1" x14ac:dyDescent="0.3">
      <c r="B55" t="s">
        <v>570</v>
      </c>
      <c r="C55" t="s">
        <v>483</v>
      </c>
      <c r="D55" s="291" t="s">
        <v>571</v>
      </c>
      <c r="E55" s="291">
        <v>21.9</v>
      </c>
    </row>
    <row r="56" spans="2:5" ht="13.8" thickBot="1" x14ac:dyDescent="0.3">
      <c r="B56" t="s">
        <v>572</v>
      </c>
      <c r="C56" t="s">
        <v>483</v>
      </c>
      <c r="D56" s="291" t="s">
        <v>573</v>
      </c>
      <c r="E56" s="291">
        <v>2.5499999999999998</v>
      </c>
    </row>
    <row r="57" spans="2:5" ht="13.8" thickBot="1" x14ac:dyDescent="0.3">
      <c r="B57" t="s">
        <v>574</v>
      </c>
      <c r="C57" t="s">
        <v>483</v>
      </c>
      <c r="D57" s="291" t="s">
        <v>575</v>
      </c>
      <c r="E57" s="291">
        <v>13</v>
      </c>
    </row>
    <row r="58" spans="2:5" ht="13.8" thickBot="1" x14ac:dyDescent="0.3">
      <c r="B58" t="s">
        <v>576</v>
      </c>
      <c r="C58" t="s">
        <v>483</v>
      </c>
      <c r="D58" s="291" t="s">
        <v>577</v>
      </c>
      <c r="E58" s="291">
        <v>21.7</v>
      </c>
    </row>
    <row r="59" spans="2:5" ht="13.8" thickBot="1" x14ac:dyDescent="0.3">
      <c r="B59" t="s">
        <v>578</v>
      </c>
      <c r="C59" t="s">
        <v>483</v>
      </c>
      <c r="D59" s="291" t="s">
        <v>579</v>
      </c>
      <c r="E59" s="291">
        <v>26.17</v>
      </c>
    </row>
    <row r="60" spans="2:5" ht="13.8" thickBot="1" x14ac:dyDescent="0.3">
      <c r="B60" t="s">
        <v>580</v>
      </c>
      <c r="C60" t="s">
        <v>483</v>
      </c>
      <c r="D60" s="291" t="s">
        <v>581</v>
      </c>
      <c r="E60" s="291">
        <v>33.49</v>
      </c>
    </row>
    <row r="61" spans="2:5" ht="13.8" thickBot="1" x14ac:dyDescent="0.3">
      <c r="B61" t="s">
        <v>582</v>
      </c>
      <c r="C61" t="s">
        <v>483</v>
      </c>
      <c r="D61" s="291" t="s">
        <v>583</v>
      </c>
      <c r="E61" s="291">
        <v>13.1</v>
      </c>
    </row>
    <row r="62" spans="2:5" ht="13.8" thickBot="1" x14ac:dyDescent="0.3">
      <c r="B62" t="s">
        <v>584</v>
      </c>
      <c r="C62" t="s">
        <v>483</v>
      </c>
      <c r="D62" s="291">
        <v>580</v>
      </c>
      <c r="E62" s="291">
        <v>24.5</v>
      </c>
    </row>
    <row r="63" spans="2:5" ht="13.8" thickBot="1" x14ac:dyDescent="0.3">
      <c r="B63" t="s">
        <v>585</v>
      </c>
      <c r="C63" t="s">
        <v>483</v>
      </c>
      <c r="D63" s="291" t="s">
        <v>586</v>
      </c>
      <c r="E63" s="291">
        <v>60.1</v>
      </c>
    </row>
    <row r="64" spans="2:5" ht="13.8" thickBot="1" x14ac:dyDescent="0.3">
      <c r="B64" t="s">
        <v>587</v>
      </c>
      <c r="C64" t="s">
        <v>483</v>
      </c>
      <c r="D64" s="291">
        <v>620</v>
      </c>
      <c r="E64" s="291">
        <v>7.1</v>
      </c>
    </row>
    <row r="65" spans="2:5" ht="13.8" thickBot="1" x14ac:dyDescent="0.3">
      <c r="B65" t="s">
        <v>588</v>
      </c>
      <c r="C65" t="s">
        <v>483</v>
      </c>
      <c r="D65" s="291" t="s">
        <v>589</v>
      </c>
      <c r="E65" s="291">
        <v>9.6</v>
      </c>
    </row>
    <row r="66" spans="2:5" ht="13.8" thickBot="1" x14ac:dyDescent="0.3">
      <c r="B66" t="s">
        <v>590</v>
      </c>
      <c r="C66" t="s">
        <v>483</v>
      </c>
      <c r="D66" s="291">
        <v>812</v>
      </c>
      <c r="E66" s="291">
        <v>35.200000000000003</v>
      </c>
    </row>
    <row r="67" spans="2:5" ht="13.8" thickBot="1" x14ac:dyDescent="0.3">
      <c r="B67" t="s">
        <v>591</v>
      </c>
      <c r="C67" t="s">
        <v>483</v>
      </c>
      <c r="D67" s="291">
        <v>463</v>
      </c>
      <c r="E67" s="291">
        <v>33.200000000000003</v>
      </c>
    </row>
    <row r="68" spans="2:5" ht="13.8" thickBot="1" x14ac:dyDescent="0.3">
      <c r="B68" t="s">
        <v>592</v>
      </c>
      <c r="C68" t="s">
        <v>483</v>
      </c>
      <c r="D68" s="291" t="s">
        <v>593</v>
      </c>
      <c r="E68" s="291">
        <v>7.6</v>
      </c>
    </row>
    <row r="69" spans="2:5" ht="13.8" thickBot="1" x14ac:dyDescent="0.3">
      <c r="B69" t="s">
        <v>594</v>
      </c>
      <c r="C69" t="s">
        <v>595</v>
      </c>
      <c r="D69" s="291">
        <v>461</v>
      </c>
      <c r="E69" s="291">
        <v>14.74</v>
      </c>
    </row>
    <row r="70" spans="2:5" ht="13.8" thickBot="1" x14ac:dyDescent="0.3">
      <c r="B70" t="s">
        <v>596</v>
      </c>
      <c r="C70" t="s">
        <v>595</v>
      </c>
      <c r="D70" s="291">
        <v>625</v>
      </c>
      <c r="E70" s="291">
        <v>19.68</v>
      </c>
    </row>
    <row r="71" spans="2:5" ht="13.8" thickBot="1" x14ac:dyDescent="0.3">
      <c r="B71" t="s">
        <v>597</v>
      </c>
      <c r="C71" t="s">
        <v>595</v>
      </c>
      <c r="D71" s="291">
        <v>176</v>
      </c>
      <c r="E71" s="291">
        <v>10.08</v>
      </c>
    </row>
    <row r="72" spans="2:5" ht="13.8" thickBot="1" x14ac:dyDescent="0.3">
      <c r="B72" t="s">
        <v>598</v>
      </c>
      <c r="C72" t="s">
        <v>595</v>
      </c>
      <c r="D72" s="291">
        <v>124</v>
      </c>
      <c r="E72" s="291">
        <v>9.26</v>
      </c>
    </row>
    <row r="73" spans="2:5" ht="13.8" thickBot="1" x14ac:dyDescent="0.3">
      <c r="B73" t="s">
        <v>599</v>
      </c>
      <c r="C73" t="s">
        <v>595</v>
      </c>
      <c r="D73" s="291">
        <v>346</v>
      </c>
      <c r="E73" s="291">
        <v>9.4600000000000009</v>
      </c>
    </row>
    <row r="74" spans="2:5" ht="13.8" thickBot="1" x14ac:dyDescent="0.3">
      <c r="B74" t="s">
        <v>600</v>
      </c>
      <c r="C74" t="s">
        <v>595</v>
      </c>
      <c r="D74" s="291" t="s">
        <v>601</v>
      </c>
      <c r="E74" s="291">
        <v>15.84</v>
      </c>
    </row>
    <row r="75" spans="2:5" ht="13.8" thickBot="1" x14ac:dyDescent="0.3">
      <c r="B75" t="s">
        <v>602</v>
      </c>
      <c r="C75" t="s">
        <v>595</v>
      </c>
      <c r="D75" s="291">
        <v>312</v>
      </c>
      <c r="E75" s="291">
        <v>24.54</v>
      </c>
    </row>
    <row r="76" spans="2:5" ht="13.8" thickBot="1" x14ac:dyDescent="0.3">
      <c r="B76" t="s">
        <v>603</v>
      </c>
      <c r="C76" t="s">
        <v>595</v>
      </c>
      <c r="D76" s="291" t="s">
        <v>604</v>
      </c>
      <c r="E76" s="291">
        <v>10.41</v>
      </c>
    </row>
    <row r="77" spans="2:5" ht="13.8" thickBot="1" x14ac:dyDescent="0.3">
      <c r="B77" t="s">
        <v>605</v>
      </c>
      <c r="C77" t="s">
        <v>595</v>
      </c>
      <c r="D77" s="291">
        <v>463</v>
      </c>
      <c r="E77" s="291">
        <v>25.54</v>
      </c>
    </row>
    <row r="78" spans="2:5" ht="13.8" thickBot="1" x14ac:dyDescent="0.3">
      <c r="B78" t="s">
        <v>606</v>
      </c>
      <c r="C78" t="s">
        <v>595</v>
      </c>
      <c r="D78" s="291">
        <v>873</v>
      </c>
      <c r="E78" s="291">
        <v>23.24</v>
      </c>
    </row>
    <row r="79" spans="2:5" ht="13.8" thickBot="1" x14ac:dyDescent="0.3">
      <c r="B79" t="s">
        <v>607</v>
      </c>
      <c r="C79" t="s">
        <v>595</v>
      </c>
      <c r="D79" s="291" t="s">
        <v>608</v>
      </c>
      <c r="E79" s="291">
        <v>17.52</v>
      </c>
    </row>
    <row r="80" spans="2:5" ht="13.8" thickBot="1" x14ac:dyDescent="0.3">
      <c r="B80" t="s">
        <v>609</v>
      </c>
      <c r="C80" t="s">
        <v>595</v>
      </c>
      <c r="D80" s="291">
        <v>303</v>
      </c>
      <c r="E80" s="291">
        <v>4.9000000000000004</v>
      </c>
    </row>
    <row r="81" spans="2:5" ht="13.8" thickBot="1" x14ac:dyDescent="0.3">
      <c r="B81" t="s">
        <v>610</v>
      </c>
      <c r="C81" t="s">
        <v>595</v>
      </c>
      <c r="D81" s="291">
        <v>329</v>
      </c>
      <c r="E81" s="291">
        <v>25.71</v>
      </c>
    </row>
    <row r="82" spans="2:5" ht="13.8" thickBot="1" x14ac:dyDescent="0.3">
      <c r="B82" t="s">
        <v>611</v>
      </c>
      <c r="C82" t="s">
        <v>595</v>
      </c>
      <c r="D82" s="291" t="s">
        <v>612</v>
      </c>
      <c r="E82" s="291">
        <v>8.69</v>
      </c>
    </row>
    <row r="83" spans="2:5" ht="13.8" thickBot="1" x14ac:dyDescent="0.3">
      <c r="B83" t="s">
        <v>613</v>
      </c>
      <c r="C83" t="s">
        <v>595</v>
      </c>
      <c r="D83" s="291" t="s">
        <v>614</v>
      </c>
      <c r="E83" s="291">
        <v>32.119999999999997</v>
      </c>
    </row>
    <row r="84" spans="2:5" ht="13.8" thickBot="1" x14ac:dyDescent="0.3">
      <c r="B84" t="s">
        <v>615</v>
      </c>
      <c r="C84" t="s">
        <v>595</v>
      </c>
      <c r="D84" s="291" t="s">
        <v>616</v>
      </c>
      <c r="E84" s="291">
        <v>3.39</v>
      </c>
    </row>
    <row r="85" spans="2:5" ht="13.8" thickBot="1" x14ac:dyDescent="0.3">
      <c r="B85" t="s">
        <v>617</v>
      </c>
      <c r="C85" t="s">
        <v>595</v>
      </c>
      <c r="D85" s="291">
        <v>286</v>
      </c>
      <c r="E85" s="291">
        <v>8.92</v>
      </c>
    </row>
    <row r="86" spans="2:5" ht="13.8" thickBot="1" x14ac:dyDescent="0.3">
      <c r="B86" t="s">
        <v>618</v>
      </c>
      <c r="C86" t="s">
        <v>595</v>
      </c>
      <c r="D86" s="291">
        <v>603</v>
      </c>
      <c r="E86" s="291">
        <v>13.66</v>
      </c>
    </row>
    <row r="87" spans="2:5" ht="13.8" thickBot="1" x14ac:dyDescent="0.3">
      <c r="B87" t="s">
        <v>619</v>
      </c>
      <c r="C87" t="s">
        <v>595</v>
      </c>
      <c r="D87" s="291">
        <v>565</v>
      </c>
      <c r="E87" s="291">
        <v>3.3</v>
      </c>
    </row>
    <row r="88" spans="2:5" ht="13.8" thickBot="1" x14ac:dyDescent="0.3">
      <c r="B88" t="s">
        <v>620</v>
      </c>
      <c r="C88" t="s">
        <v>595</v>
      </c>
      <c r="D88" s="291" t="s">
        <v>621</v>
      </c>
      <c r="E88" s="291">
        <v>9.5299999999999994</v>
      </c>
    </row>
    <row r="89" spans="2:5" ht="13.8" thickBot="1" x14ac:dyDescent="0.3">
      <c r="B89" t="s">
        <v>622</v>
      </c>
      <c r="C89" t="s">
        <v>595</v>
      </c>
      <c r="D89" s="291">
        <v>640</v>
      </c>
      <c r="E89" s="291">
        <v>3.83</v>
      </c>
    </row>
    <row r="90" spans="2:5" ht="13.8" thickBot="1" x14ac:dyDescent="0.3">
      <c r="B90" t="s">
        <v>623</v>
      </c>
      <c r="C90" t="s">
        <v>595</v>
      </c>
      <c r="D90" s="291">
        <v>248</v>
      </c>
      <c r="E90" s="291">
        <v>40.53</v>
      </c>
    </row>
    <row r="91" spans="2:5" ht="13.8" thickBot="1" x14ac:dyDescent="0.3">
      <c r="B91" t="s">
        <v>624</v>
      </c>
      <c r="C91" t="s">
        <v>595</v>
      </c>
      <c r="D91" s="291">
        <v>803</v>
      </c>
      <c r="E91" s="291">
        <v>2.46</v>
      </c>
    </row>
    <row r="92" spans="2:5" ht="13.8" thickBot="1" x14ac:dyDescent="0.3">
      <c r="B92" t="s">
        <v>625</v>
      </c>
      <c r="C92" t="s">
        <v>595</v>
      </c>
      <c r="D92" s="291">
        <v>678</v>
      </c>
      <c r="E92" s="291">
        <v>8.32</v>
      </c>
    </row>
    <row r="93" spans="2:5" ht="13.8" thickBot="1" x14ac:dyDescent="0.3">
      <c r="B93" t="s">
        <v>626</v>
      </c>
      <c r="C93" t="s">
        <v>595</v>
      </c>
      <c r="D93" s="291" t="s">
        <v>627</v>
      </c>
      <c r="E93" s="291">
        <v>5.99</v>
      </c>
    </row>
    <row r="94" spans="2:5" ht="13.8" thickBot="1" x14ac:dyDescent="0.3">
      <c r="B94" t="s">
        <v>628</v>
      </c>
      <c r="C94" t="s">
        <v>595</v>
      </c>
      <c r="D94" s="291" t="s">
        <v>629</v>
      </c>
      <c r="E94" s="291">
        <v>6.57</v>
      </c>
    </row>
    <row r="95" spans="2:5" ht="13.8" thickBot="1" x14ac:dyDescent="0.3">
      <c r="B95" t="s">
        <v>630</v>
      </c>
      <c r="C95" t="s">
        <v>595</v>
      </c>
      <c r="D95" s="291" t="s">
        <v>631</v>
      </c>
      <c r="E95" s="291">
        <v>11.74</v>
      </c>
    </row>
    <row r="96" spans="2:5" ht="13.8" thickBot="1" x14ac:dyDescent="0.3">
      <c r="B96" t="s">
        <v>632</v>
      </c>
      <c r="C96" t="s">
        <v>595</v>
      </c>
      <c r="D96" s="291" t="s">
        <v>633</v>
      </c>
      <c r="E96" s="291">
        <v>20.23</v>
      </c>
    </row>
    <row r="97" spans="2:5" ht="13.8" thickBot="1" x14ac:dyDescent="0.3">
      <c r="B97" t="s">
        <v>634</v>
      </c>
      <c r="C97" t="s">
        <v>595</v>
      </c>
      <c r="D97" s="291" t="s">
        <v>635</v>
      </c>
      <c r="E97" s="291">
        <v>19.32</v>
      </c>
    </row>
    <row r="98" spans="2:5" ht="13.8" thickBot="1" x14ac:dyDescent="0.3">
      <c r="B98" t="s">
        <v>595</v>
      </c>
      <c r="C98" t="s">
        <v>595</v>
      </c>
      <c r="D98" s="291" t="s">
        <v>636</v>
      </c>
      <c r="E98" s="291">
        <v>45.95</v>
      </c>
    </row>
    <row r="99" spans="2:5" ht="13.8" thickBot="1" x14ac:dyDescent="0.3">
      <c r="B99" t="s">
        <v>637</v>
      </c>
      <c r="C99" t="s">
        <v>595</v>
      </c>
      <c r="D99" s="291">
        <v>678</v>
      </c>
      <c r="E99" s="291">
        <v>12.4</v>
      </c>
    </row>
    <row r="100" spans="2:5" ht="13.8" thickBot="1" x14ac:dyDescent="0.3">
      <c r="B100" t="s">
        <v>638</v>
      </c>
      <c r="C100" t="s">
        <v>595</v>
      </c>
      <c r="D100" s="291">
        <v>280</v>
      </c>
      <c r="E100" s="291">
        <v>8.1999999999999993</v>
      </c>
    </row>
    <row r="101" spans="2:5" ht="13.8" thickBot="1" x14ac:dyDescent="0.3">
      <c r="B101" t="s">
        <v>639</v>
      </c>
      <c r="C101" t="s">
        <v>595</v>
      </c>
      <c r="D101" s="291">
        <v>205</v>
      </c>
      <c r="E101" s="291">
        <v>30.72</v>
      </c>
    </row>
    <row r="102" spans="2:5" ht="13.8" thickBot="1" x14ac:dyDescent="0.3">
      <c r="B102" t="s">
        <v>640</v>
      </c>
      <c r="C102" t="s">
        <v>595</v>
      </c>
      <c r="D102" s="291">
        <v>626</v>
      </c>
      <c r="E102" s="291">
        <v>58.02</v>
      </c>
    </row>
    <row r="103" spans="2:5" ht="13.8" thickBot="1" x14ac:dyDescent="0.3">
      <c r="B103" t="s">
        <v>641</v>
      </c>
      <c r="C103" t="s">
        <v>595</v>
      </c>
      <c r="D103" s="291">
        <v>517</v>
      </c>
      <c r="E103" s="291">
        <v>30</v>
      </c>
    </row>
    <row r="104" spans="2:5" ht="13.8" thickBot="1" x14ac:dyDescent="0.3">
      <c r="B104" t="s">
        <v>642</v>
      </c>
      <c r="C104" t="s">
        <v>595</v>
      </c>
      <c r="D104" s="291">
        <v>121</v>
      </c>
      <c r="E104" s="291">
        <v>10.23</v>
      </c>
    </row>
    <row r="105" spans="2:5" ht="13.8" thickBot="1" x14ac:dyDescent="0.3">
      <c r="B105" t="s">
        <v>643</v>
      </c>
      <c r="C105" t="s">
        <v>595</v>
      </c>
      <c r="D105" s="291">
        <v>225</v>
      </c>
      <c r="E105" s="291">
        <v>13.84</v>
      </c>
    </row>
    <row r="106" spans="2:5" ht="13.8" thickBot="1" x14ac:dyDescent="0.3">
      <c r="B106" t="s">
        <v>644</v>
      </c>
      <c r="C106" t="s">
        <v>595</v>
      </c>
      <c r="D106" s="291" t="s">
        <v>645</v>
      </c>
      <c r="E106" s="291">
        <v>5.15</v>
      </c>
    </row>
    <row r="107" spans="2:5" ht="13.8" thickBot="1" x14ac:dyDescent="0.3">
      <c r="B107" t="s">
        <v>646</v>
      </c>
      <c r="C107" t="s">
        <v>595</v>
      </c>
      <c r="D107" s="291">
        <v>912</v>
      </c>
      <c r="E107" s="291">
        <v>21.04</v>
      </c>
    </row>
    <row r="108" spans="2:5" ht="13.8" thickBot="1" x14ac:dyDescent="0.3">
      <c r="B108" t="s">
        <v>647</v>
      </c>
      <c r="C108" t="s">
        <v>595</v>
      </c>
      <c r="D108" s="291">
        <v>541</v>
      </c>
      <c r="E108" s="291">
        <v>9.9499999999999993</v>
      </c>
    </row>
    <row r="109" spans="2:5" ht="13.8" thickBot="1" x14ac:dyDescent="0.3">
      <c r="B109" t="s">
        <v>648</v>
      </c>
      <c r="C109" t="s">
        <v>595</v>
      </c>
      <c r="D109" s="291" t="s">
        <v>649</v>
      </c>
      <c r="E109" s="291">
        <v>40.61</v>
      </c>
    </row>
    <row r="110" spans="2:5" ht="13.8" thickBot="1" x14ac:dyDescent="0.3">
      <c r="B110" t="s">
        <v>650</v>
      </c>
      <c r="C110" t="s">
        <v>595</v>
      </c>
      <c r="D110" s="291">
        <v>894</v>
      </c>
      <c r="E110" s="291">
        <v>53.7</v>
      </c>
    </row>
    <row r="111" spans="2:5" ht="13.8" thickBot="1" x14ac:dyDescent="0.3">
      <c r="B111" t="s">
        <v>651</v>
      </c>
      <c r="C111" t="s">
        <v>595</v>
      </c>
      <c r="D111" s="291">
        <v>809</v>
      </c>
      <c r="E111" s="291">
        <v>5.39</v>
      </c>
    </row>
    <row r="112" spans="2:5" ht="13.8" thickBot="1" x14ac:dyDescent="0.3">
      <c r="B112" t="s">
        <v>652</v>
      </c>
      <c r="C112" t="s">
        <v>595</v>
      </c>
      <c r="D112" s="291" t="s">
        <v>653</v>
      </c>
      <c r="E112" s="291">
        <v>14.47</v>
      </c>
    </row>
    <row r="113" spans="2:5" ht="13.8" thickBot="1" x14ac:dyDescent="0.3">
      <c r="B113" t="s">
        <v>654</v>
      </c>
      <c r="C113" t="s">
        <v>595</v>
      </c>
      <c r="D113" s="291">
        <v>584</v>
      </c>
      <c r="E113" s="291">
        <v>27</v>
      </c>
    </row>
    <row r="114" spans="2:5" ht="13.8" thickBot="1" x14ac:dyDescent="0.3">
      <c r="B114" t="s">
        <v>655</v>
      </c>
      <c r="C114" t="s">
        <v>595</v>
      </c>
      <c r="D114" s="291">
        <v>500</v>
      </c>
      <c r="E114" s="291">
        <v>15.38</v>
      </c>
    </row>
    <row r="115" spans="2:5" ht="13.8" thickBot="1" x14ac:dyDescent="0.3">
      <c r="B115" t="s">
        <v>656</v>
      </c>
      <c r="C115" t="s">
        <v>595</v>
      </c>
      <c r="D115" s="291">
        <v>556</v>
      </c>
      <c r="E115" s="291">
        <v>11.73</v>
      </c>
    </row>
    <row r="116" spans="2:5" ht="13.8" thickBot="1" x14ac:dyDescent="0.3">
      <c r="B116" t="s">
        <v>657</v>
      </c>
      <c r="C116" t="s">
        <v>595</v>
      </c>
      <c r="D116" s="291">
        <v>371</v>
      </c>
      <c r="E116" s="291">
        <v>37.42</v>
      </c>
    </row>
    <row r="117" spans="2:5" ht="13.8" thickBot="1" x14ac:dyDescent="0.3">
      <c r="B117" t="s">
        <v>658</v>
      </c>
      <c r="C117" t="s">
        <v>595</v>
      </c>
      <c r="D117" s="291" t="s">
        <v>659</v>
      </c>
      <c r="E117" s="291">
        <v>2.14</v>
      </c>
    </row>
    <row r="118" spans="2:5" ht="13.8" thickBot="1" x14ac:dyDescent="0.3">
      <c r="B118" t="s">
        <v>660</v>
      </c>
      <c r="C118" t="s">
        <v>595</v>
      </c>
      <c r="D118" s="291">
        <v>272</v>
      </c>
      <c r="E118" s="291">
        <v>15.04</v>
      </c>
    </row>
    <row r="119" spans="2:5" ht="13.8" thickBot="1" x14ac:dyDescent="0.3">
      <c r="B119" t="s">
        <v>661</v>
      </c>
      <c r="C119" t="s">
        <v>595</v>
      </c>
      <c r="D119" s="291" t="s">
        <v>662</v>
      </c>
      <c r="E119" s="291">
        <v>10.88</v>
      </c>
    </row>
    <row r="120" spans="2:5" ht="13.8" thickBot="1" x14ac:dyDescent="0.3">
      <c r="B120" t="s">
        <v>663</v>
      </c>
      <c r="C120" t="s">
        <v>595</v>
      </c>
      <c r="D120" s="291" t="s">
        <v>664</v>
      </c>
      <c r="E120" s="291">
        <v>4.5999999999999996</v>
      </c>
    </row>
    <row r="121" spans="2:5" ht="13.8" thickBot="1" x14ac:dyDescent="0.3">
      <c r="B121" t="s">
        <v>665</v>
      </c>
      <c r="C121" t="s">
        <v>595</v>
      </c>
      <c r="D121" s="291" t="s">
        <v>666</v>
      </c>
      <c r="E121" s="291">
        <v>1.39</v>
      </c>
    </row>
    <row r="122" spans="2:5" ht="13.8" thickBot="1" x14ac:dyDescent="0.3">
      <c r="B122" t="s">
        <v>667</v>
      </c>
      <c r="C122" t="s">
        <v>595</v>
      </c>
      <c r="D122" s="291" t="s">
        <v>668</v>
      </c>
      <c r="E122" s="291">
        <v>54.73</v>
      </c>
    </row>
    <row r="123" spans="2:5" ht="13.8" thickBot="1" x14ac:dyDescent="0.3">
      <c r="B123" t="s">
        <v>669</v>
      </c>
      <c r="C123" t="s">
        <v>595</v>
      </c>
      <c r="D123" s="291" t="s">
        <v>670</v>
      </c>
      <c r="E123" s="291">
        <v>9.8000000000000007</v>
      </c>
    </row>
    <row r="124" spans="2:5" ht="13.8" thickBot="1" x14ac:dyDescent="0.3">
      <c r="B124" t="s">
        <v>671</v>
      </c>
      <c r="C124" t="s">
        <v>595</v>
      </c>
      <c r="D124" s="291">
        <v>323</v>
      </c>
      <c r="E124" s="291">
        <v>4.91</v>
      </c>
    </row>
    <row r="125" spans="2:5" ht="13.8" thickBot="1" x14ac:dyDescent="0.3">
      <c r="B125" t="s">
        <v>672</v>
      </c>
      <c r="C125" t="s">
        <v>595</v>
      </c>
      <c r="D125" s="291">
        <v>985</v>
      </c>
      <c r="E125" s="291">
        <v>3.58</v>
      </c>
    </row>
    <row r="126" spans="2:5" ht="13.8" thickBot="1" x14ac:dyDescent="0.3">
      <c r="B126" t="s">
        <v>673</v>
      </c>
      <c r="C126" t="s">
        <v>595</v>
      </c>
      <c r="D126" s="291" t="s">
        <v>674</v>
      </c>
      <c r="E126" s="291">
        <v>30.89</v>
      </c>
    </row>
    <row r="127" spans="2:5" ht="13.8" thickBot="1" x14ac:dyDescent="0.3">
      <c r="B127" t="s">
        <v>675</v>
      </c>
      <c r="C127" t="s">
        <v>595</v>
      </c>
      <c r="D127" s="291">
        <v>232</v>
      </c>
      <c r="E127" s="291">
        <v>1.86</v>
      </c>
    </row>
    <row r="128" spans="2:5" ht="13.8" thickBot="1" x14ac:dyDescent="0.3">
      <c r="B128" t="s">
        <v>676</v>
      </c>
      <c r="C128" t="s">
        <v>595</v>
      </c>
      <c r="D128" s="291">
        <v>374</v>
      </c>
      <c r="E128" s="291">
        <v>67.739999999999995</v>
      </c>
    </row>
    <row r="129" spans="2:5" ht="13.8" thickBot="1" x14ac:dyDescent="0.3">
      <c r="B129" t="s">
        <v>677</v>
      </c>
      <c r="C129" t="s">
        <v>595</v>
      </c>
      <c r="D129" s="291" t="s">
        <v>678</v>
      </c>
      <c r="E129" s="291">
        <v>5.99</v>
      </c>
    </row>
    <row r="130" spans="2:5" ht="13.8" thickBot="1" x14ac:dyDescent="0.3">
      <c r="B130" t="s">
        <v>679</v>
      </c>
      <c r="C130" t="s">
        <v>595</v>
      </c>
      <c r="D130" s="291" t="s">
        <v>680</v>
      </c>
      <c r="E130" s="291">
        <v>3.55</v>
      </c>
    </row>
    <row r="131" spans="2:5" ht="13.8" thickBot="1" x14ac:dyDescent="0.3">
      <c r="B131" t="s">
        <v>681</v>
      </c>
      <c r="C131" t="s">
        <v>595</v>
      </c>
      <c r="D131" s="291">
        <v>424</v>
      </c>
      <c r="E131" s="291">
        <v>10.75</v>
      </c>
    </row>
    <row r="132" spans="2:5" ht="13.8" thickBot="1" x14ac:dyDescent="0.3">
      <c r="B132" t="s">
        <v>682</v>
      </c>
      <c r="C132" t="s">
        <v>595</v>
      </c>
      <c r="D132" s="291" t="s">
        <v>683</v>
      </c>
      <c r="E132" s="291">
        <v>54.06</v>
      </c>
    </row>
    <row r="133" spans="2:5" ht="13.8" thickBot="1" x14ac:dyDescent="0.3">
      <c r="B133" t="s">
        <v>684</v>
      </c>
      <c r="C133" t="s">
        <v>595</v>
      </c>
      <c r="D133" s="291">
        <v>287</v>
      </c>
      <c r="E133" s="291">
        <v>10.35</v>
      </c>
    </row>
    <row r="134" spans="2:5" ht="13.8" thickBot="1" x14ac:dyDescent="0.3">
      <c r="B134" t="s">
        <v>685</v>
      </c>
      <c r="C134" t="s">
        <v>595</v>
      </c>
      <c r="D134" s="291">
        <v>437</v>
      </c>
      <c r="E134" s="291">
        <v>9.61</v>
      </c>
    </row>
    <row r="135" spans="2:5" ht="13.8" thickBot="1" x14ac:dyDescent="0.3">
      <c r="B135" t="s">
        <v>686</v>
      </c>
      <c r="C135" t="s">
        <v>687</v>
      </c>
      <c r="D135" s="291" t="s">
        <v>688</v>
      </c>
      <c r="E135" s="291">
        <v>13</v>
      </c>
    </row>
    <row r="136" spans="2:5" ht="13.8" thickBot="1" x14ac:dyDescent="0.3">
      <c r="B136" t="s">
        <v>689</v>
      </c>
      <c r="C136" t="s">
        <v>687</v>
      </c>
      <c r="D136" s="291" t="s">
        <v>690</v>
      </c>
      <c r="E136" s="291">
        <v>16</v>
      </c>
    </row>
    <row r="137" spans="2:5" ht="13.8" thickBot="1" x14ac:dyDescent="0.3">
      <c r="B137" t="s">
        <v>691</v>
      </c>
      <c r="C137" t="s">
        <v>687</v>
      </c>
      <c r="D137" s="291" t="s">
        <v>692</v>
      </c>
      <c r="E137" s="291">
        <v>36.01</v>
      </c>
    </row>
    <row r="138" spans="2:5" ht="13.8" thickBot="1" x14ac:dyDescent="0.3">
      <c r="B138" t="s">
        <v>693</v>
      </c>
      <c r="C138" t="s">
        <v>687</v>
      </c>
      <c r="D138" s="291" t="s">
        <v>694</v>
      </c>
      <c r="E138" s="291">
        <v>14</v>
      </c>
    </row>
    <row r="139" spans="2:5" ht="13.8" thickBot="1" x14ac:dyDescent="0.3">
      <c r="B139" t="s">
        <v>695</v>
      </c>
      <c r="C139" t="s">
        <v>687</v>
      </c>
      <c r="D139" s="291">
        <v>995</v>
      </c>
      <c r="E139" s="291">
        <v>9</v>
      </c>
    </row>
    <row r="140" spans="2:5" ht="13.8" thickBot="1" x14ac:dyDescent="0.3">
      <c r="B140" t="s">
        <v>696</v>
      </c>
      <c r="C140" t="s">
        <v>687</v>
      </c>
      <c r="D140" s="291" t="s">
        <v>697</v>
      </c>
      <c r="E140" s="291">
        <v>27.33</v>
      </c>
    </row>
    <row r="141" spans="2:5" ht="13.8" thickBot="1" x14ac:dyDescent="0.3">
      <c r="B141" t="s">
        <v>698</v>
      </c>
      <c r="C141" t="s">
        <v>687</v>
      </c>
      <c r="D141" s="291" t="s">
        <v>699</v>
      </c>
      <c r="E141" s="291">
        <v>11.97</v>
      </c>
    </row>
    <row r="142" spans="2:5" ht="13.8" thickBot="1" x14ac:dyDescent="0.3">
      <c r="B142" t="s">
        <v>700</v>
      </c>
      <c r="C142" t="s">
        <v>687</v>
      </c>
      <c r="D142" s="291" t="s">
        <v>701</v>
      </c>
      <c r="E142" s="291">
        <v>34</v>
      </c>
    </row>
    <row r="143" spans="2:5" ht="13.8" thickBot="1" x14ac:dyDescent="0.3">
      <c r="B143" t="s">
        <v>702</v>
      </c>
      <c r="C143" t="s">
        <v>687</v>
      </c>
      <c r="D143" s="291">
        <v>580</v>
      </c>
      <c r="E143" s="291">
        <v>33</v>
      </c>
    </row>
    <row r="144" spans="2:5" ht="13.8" thickBot="1" x14ac:dyDescent="0.3">
      <c r="B144" t="s">
        <v>703</v>
      </c>
      <c r="C144" t="s">
        <v>687</v>
      </c>
      <c r="D144" s="291">
        <v>521</v>
      </c>
      <c r="E144" s="291">
        <v>20.97</v>
      </c>
    </row>
    <row r="145" spans="2:5" ht="13.8" thickBot="1" x14ac:dyDescent="0.3">
      <c r="B145" t="s">
        <v>704</v>
      </c>
      <c r="C145" t="s">
        <v>687</v>
      </c>
      <c r="D145" s="291" t="s">
        <v>705</v>
      </c>
      <c r="E145" s="291">
        <v>14</v>
      </c>
    </row>
    <row r="146" spans="2:5" ht="13.8" thickBot="1" x14ac:dyDescent="0.3">
      <c r="B146" t="s">
        <v>706</v>
      </c>
      <c r="C146" t="s">
        <v>687</v>
      </c>
      <c r="D146" s="291" t="s">
        <v>707</v>
      </c>
      <c r="E146" s="291">
        <v>14.14</v>
      </c>
    </row>
    <row r="147" spans="2:5" ht="13.8" thickBot="1" x14ac:dyDescent="0.3">
      <c r="B147" t="s">
        <v>708</v>
      </c>
      <c r="C147" t="s">
        <v>687</v>
      </c>
      <c r="D147" s="291" t="s">
        <v>709</v>
      </c>
      <c r="E147" s="291">
        <v>23.13</v>
      </c>
    </row>
    <row r="148" spans="2:5" ht="13.8" thickBot="1" x14ac:dyDescent="0.3">
      <c r="B148" t="s">
        <v>710</v>
      </c>
      <c r="C148" t="s">
        <v>687</v>
      </c>
      <c r="D148" s="291">
        <v>683</v>
      </c>
      <c r="E148" s="291">
        <v>18</v>
      </c>
    </row>
    <row r="149" spans="2:5" ht="13.8" thickBot="1" x14ac:dyDescent="0.3">
      <c r="B149" t="s">
        <v>687</v>
      </c>
      <c r="C149" t="s">
        <v>687</v>
      </c>
      <c r="D149" s="291" t="s">
        <v>711</v>
      </c>
      <c r="E149" s="291">
        <v>51.39</v>
      </c>
    </row>
    <row r="150" spans="2:5" ht="13.8" thickBot="1" x14ac:dyDescent="0.3">
      <c r="B150" t="s">
        <v>712</v>
      </c>
      <c r="C150" t="s">
        <v>687</v>
      </c>
      <c r="D150" s="291" t="s">
        <v>713</v>
      </c>
      <c r="E150" s="291">
        <v>15.86</v>
      </c>
    </row>
    <row r="151" spans="2:5" ht="13.8" thickBot="1" x14ac:dyDescent="0.3">
      <c r="B151" t="s">
        <v>714</v>
      </c>
      <c r="C151" t="s">
        <v>687</v>
      </c>
      <c r="D151" s="291" t="s">
        <v>715</v>
      </c>
      <c r="E151" s="291">
        <v>38</v>
      </c>
    </row>
    <row r="152" spans="2:5" ht="13.8" thickBot="1" x14ac:dyDescent="0.3">
      <c r="B152" t="s">
        <v>716</v>
      </c>
      <c r="C152" t="s">
        <v>687</v>
      </c>
      <c r="D152" s="291" t="s">
        <v>717</v>
      </c>
      <c r="E152" s="291">
        <v>13</v>
      </c>
    </row>
    <row r="153" spans="2:5" ht="13.8" thickBot="1" x14ac:dyDescent="0.3">
      <c r="B153" t="s">
        <v>718</v>
      </c>
      <c r="C153" t="s">
        <v>687</v>
      </c>
      <c r="D153" s="291">
        <v>659</v>
      </c>
      <c r="E153" s="291">
        <v>45</v>
      </c>
    </row>
    <row r="154" spans="2:5" ht="13.8" thickBot="1" x14ac:dyDescent="0.3">
      <c r="B154" t="s">
        <v>719</v>
      </c>
      <c r="C154" t="s">
        <v>687</v>
      </c>
      <c r="D154" s="291" t="s">
        <v>720</v>
      </c>
      <c r="E154" s="291">
        <v>11</v>
      </c>
    </row>
    <row r="155" spans="2:5" ht="13.8" thickBot="1" x14ac:dyDescent="0.3">
      <c r="B155" t="s">
        <v>721</v>
      </c>
      <c r="C155" t="s">
        <v>687</v>
      </c>
      <c r="D155" s="291">
        <v>599</v>
      </c>
      <c r="E155" s="291">
        <v>16</v>
      </c>
    </row>
    <row r="156" spans="2:5" ht="13.8" thickBot="1" x14ac:dyDescent="0.3">
      <c r="B156" t="s">
        <v>722</v>
      </c>
      <c r="C156" t="s">
        <v>687</v>
      </c>
      <c r="D156" s="291" t="s">
        <v>723</v>
      </c>
      <c r="E156" s="291">
        <v>7</v>
      </c>
    </row>
    <row r="157" spans="2:5" ht="13.8" thickBot="1" x14ac:dyDescent="0.3">
      <c r="B157" t="s">
        <v>724</v>
      </c>
      <c r="C157" t="s">
        <v>687</v>
      </c>
      <c r="D157" s="291" t="s">
        <v>725</v>
      </c>
      <c r="E157" s="291">
        <v>36</v>
      </c>
    </row>
    <row r="158" spans="2:5" ht="13.8" thickBot="1" x14ac:dyDescent="0.3">
      <c r="B158" t="s">
        <v>726</v>
      </c>
      <c r="C158" t="s">
        <v>687</v>
      </c>
      <c r="D158" s="291" t="s">
        <v>727</v>
      </c>
      <c r="E158" s="291">
        <v>10</v>
      </c>
    </row>
    <row r="159" spans="2:5" ht="13.8" thickBot="1" x14ac:dyDescent="0.3">
      <c r="B159" t="s">
        <v>728</v>
      </c>
      <c r="C159" t="s">
        <v>687</v>
      </c>
      <c r="D159" s="291">
        <v>785</v>
      </c>
      <c r="E159" s="291">
        <v>32</v>
      </c>
    </row>
    <row r="160" spans="2:5" ht="13.8" thickBot="1" x14ac:dyDescent="0.3">
      <c r="B160" t="s">
        <v>729</v>
      </c>
      <c r="C160" t="s">
        <v>687</v>
      </c>
      <c r="D160" s="291" t="s">
        <v>730</v>
      </c>
      <c r="E160" s="291">
        <v>55.4</v>
      </c>
    </row>
    <row r="161" spans="2:5" ht="13.8" thickBot="1" x14ac:dyDescent="0.3">
      <c r="B161" t="s">
        <v>731</v>
      </c>
      <c r="C161" t="s">
        <v>687</v>
      </c>
      <c r="D161" s="291" t="s">
        <v>732</v>
      </c>
      <c r="E161" s="291">
        <v>34.229999999999997</v>
      </c>
    </row>
    <row r="162" spans="2:5" ht="13.8" thickBot="1" x14ac:dyDescent="0.3">
      <c r="B162" t="s">
        <v>733</v>
      </c>
      <c r="C162" t="s">
        <v>687</v>
      </c>
      <c r="D162" s="291" t="s">
        <v>734</v>
      </c>
      <c r="E162" s="291">
        <v>69</v>
      </c>
    </row>
    <row r="163" spans="2:5" ht="13.8" thickBot="1" x14ac:dyDescent="0.3">
      <c r="B163" t="s">
        <v>735</v>
      </c>
      <c r="C163" t="s">
        <v>687</v>
      </c>
      <c r="D163" s="291" t="s">
        <v>736</v>
      </c>
      <c r="E163" s="291">
        <v>136</v>
      </c>
    </row>
    <row r="164" spans="2:5" ht="13.8" thickBot="1" x14ac:dyDescent="0.3">
      <c r="B164" t="s">
        <v>737</v>
      </c>
      <c r="C164" t="s">
        <v>687</v>
      </c>
      <c r="D164" s="291">
        <v>941</v>
      </c>
      <c r="E164" s="291">
        <v>12</v>
      </c>
    </row>
    <row r="165" spans="2:5" ht="13.8" thickBot="1" x14ac:dyDescent="0.3">
      <c r="B165" t="s">
        <v>738</v>
      </c>
      <c r="C165" t="s">
        <v>687</v>
      </c>
      <c r="D165" s="291" t="s">
        <v>739</v>
      </c>
      <c r="E165" s="291">
        <v>18.41</v>
      </c>
    </row>
    <row r="166" spans="2:5" ht="13.8" thickBot="1" x14ac:dyDescent="0.3">
      <c r="B166" t="s">
        <v>740</v>
      </c>
      <c r="C166" t="s">
        <v>687</v>
      </c>
      <c r="D166" s="291">
        <v>524</v>
      </c>
      <c r="E166" s="291">
        <v>27</v>
      </c>
    </row>
    <row r="167" spans="2:5" ht="13.8" thickBot="1" x14ac:dyDescent="0.3">
      <c r="B167" t="s">
        <v>741</v>
      </c>
      <c r="C167" t="s">
        <v>742</v>
      </c>
      <c r="D167" s="291" t="s">
        <v>743</v>
      </c>
      <c r="E167" s="291">
        <v>17.3</v>
      </c>
    </row>
    <row r="168" spans="2:5" ht="13.8" thickBot="1" x14ac:dyDescent="0.3">
      <c r="B168" t="s">
        <v>744</v>
      </c>
      <c r="C168" t="s">
        <v>742</v>
      </c>
      <c r="D168" s="291" t="s">
        <v>745</v>
      </c>
      <c r="E168" s="291">
        <v>36.51</v>
      </c>
    </row>
    <row r="169" spans="2:5" ht="13.8" thickBot="1" x14ac:dyDescent="0.3">
      <c r="B169" t="s">
        <v>746</v>
      </c>
      <c r="C169" t="s">
        <v>742</v>
      </c>
      <c r="D169" s="291" t="s">
        <v>747</v>
      </c>
      <c r="E169" s="291">
        <v>29.02</v>
      </c>
    </row>
    <row r="170" spans="2:5" ht="13.8" thickBot="1" x14ac:dyDescent="0.3">
      <c r="B170" t="s">
        <v>748</v>
      </c>
      <c r="C170" t="s">
        <v>742</v>
      </c>
      <c r="D170" s="291" t="s">
        <v>749</v>
      </c>
      <c r="E170" s="291">
        <v>3.2</v>
      </c>
    </row>
    <row r="171" spans="2:5" ht="13.8" thickBot="1" x14ac:dyDescent="0.3">
      <c r="B171" t="s">
        <v>750</v>
      </c>
      <c r="C171" t="s">
        <v>742</v>
      </c>
      <c r="D171" s="291" t="s">
        <v>751</v>
      </c>
      <c r="E171" s="291">
        <v>11.74</v>
      </c>
    </row>
    <row r="172" spans="2:5" ht="13.8" thickBot="1" x14ac:dyDescent="0.3">
      <c r="B172" t="s">
        <v>752</v>
      </c>
      <c r="C172" t="s">
        <v>742</v>
      </c>
      <c r="D172" s="291" t="s">
        <v>753</v>
      </c>
      <c r="E172" s="291">
        <v>31.61</v>
      </c>
    </row>
    <row r="173" spans="2:5" ht="13.8" thickBot="1" x14ac:dyDescent="0.3">
      <c r="B173" t="s">
        <v>754</v>
      </c>
      <c r="C173" t="s">
        <v>742</v>
      </c>
      <c r="D173" s="291">
        <v>630</v>
      </c>
      <c r="E173" s="291">
        <v>6.01</v>
      </c>
    </row>
    <row r="174" spans="2:5" ht="13.8" thickBot="1" x14ac:dyDescent="0.3">
      <c r="B174" t="s">
        <v>755</v>
      </c>
      <c r="C174" t="s">
        <v>742</v>
      </c>
      <c r="D174" s="291">
        <v>597</v>
      </c>
      <c r="E174" s="291">
        <v>11.27</v>
      </c>
    </row>
    <row r="175" spans="2:5" ht="13.8" thickBot="1" x14ac:dyDescent="0.3">
      <c r="B175" t="s">
        <v>756</v>
      </c>
      <c r="C175" t="s">
        <v>742</v>
      </c>
      <c r="D175" s="291">
        <v>697</v>
      </c>
      <c r="E175" s="291">
        <v>29.6</v>
      </c>
    </row>
    <row r="176" spans="2:5" ht="13.8" thickBot="1" x14ac:dyDescent="0.3">
      <c r="B176" t="s">
        <v>757</v>
      </c>
      <c r="C176" t="s">
        <v>742</v>
      </c>
      <c r="D176" s="291" t="s">
        <v>758</v>
      </c>
      <c r="E176" s="291">
        <v>3.45</v>
      </c>
    </row>
    <row r="177" spans="2:5" ht="13.8" thickBot="1" x14ac:dyDescent="0.3">
      <c r="B177" t="s">
        <v>759</v>
      </c>
      <c r="C177" t="s">
        <v>742</v>
      </c>
      <c r="D177" s="291" t="s">
        <v>760</v>
      </c>
      <c r="E177" s="291">
        <v>8.67</v>
      </c>
    </row>
    <row r="178" spans="2:5" ht="13.8" thickBot="1" x14ac:dyDescent="0.3">
      <c r="B178" t="s">
        <v>761</v>
      </c>
      <c r="C178" t="s">
        <v>742</v>
      </c>
      <c r="D178" s="291" t="s">
        <v>762</v>
      </c>
      <c r="E178" s="291">
        <v>5.34</v>
      </c>
    </row>
    <row r="179" spans="2:5" ht="13.8" thickBot="1" x14ac:dyDescent="0.3">
      <c r="B179" t="s">
        <v>763</v>
      </c>
      <c r="C179" t="s">
        <v>742</v>
      </c>
      <c r="D179" s="291" t="s">
        <v>764</v>
      </c>
      <c r="E179" s="291">
        <v>2.92</v>
      </c>
    </row>
    <row r="180" spans="2:5" ht="13.8" thickBot="1" x14ac:dyDescent="0.3">
      <c r="B180" t="s">
        <v>765</v>
      </c>
      <c r="C180" t="s">
        <v>742</v>
      </c>
      <c r="D180" s="291">
        <v>401</v>
      </c>
      <c r="E180" s="291">
        <v>22.43</v>
      </c>
    </row>
    <row r="181" spans="2:5" ht="13.8" thickBot="1" x14ac:dyDescent="0.3">
      <c r="B181" t="s">
        <v>766</v>
      </c>
      <c r="C181" t="s">
        <v>742</v>
      </c>
      <c r="D181" s="291" t="s">
        <v>767</v>
      </c>
      <c r="E181" s="291">
        <v>99.5</v>
      </c>
    </row>
    <row r="182" spans="2:5" ht="13.8" thickBot="1" x14ac:dyDescent="0.3">
      <c r="B182" t="s">
        <v>768</v>
      </c>
      <c r="C182" t="s">
        <v>742</v>
      </c>
      <c r="D182" s="291" t="s">
        <v>769</v>
      </c>
      <c r="E182" s="291">
        <v>19.36</v>
      </c>
    </row>
    <row r="183" spans="2:5" ht="13.8" thickBot="1" x14ac:dyDescent="0.3">
      <c r="B183" t="s">
        <v>770</v>
      </c>
      <c r="C183" t="s">
        <v>742</v>
      </c>
      <c r="D183" s="291" t="s">
        <v>771</v>
      </c>
      <c r="E183" s="291">
        <v>63.21</v>
      </c>
    </row>
    <row r="184" spans="2:5" ht="13.8" thickBot="1" x14ac:dyDescent="0.3">
      <c r="B184" t="s">
        <v>772</v>
      </c>
      <c r="C184" t="s">
        <v>742</v>
      </c>
      <c r="D184" s="291" t="s">
        <v>773</v>
      </c>
      <c r="E184" s="291">
        <v>10.36</v>
      </c>
    </row>
    <row r="185" spans="2:5" ht="13.8" thickBot="1" x14ac:dyDescent="0.3">
      <c r="B185" t="s">
        <v>774</v>
      </c>
      <c r="C185" t="s">
        <v>742</v>
      </c>
      <c r="D185" s="291">
        <v>744</v>
      </c>
      <c r="E185" s="291">
        <v>24.3</v>
      </c>
    </row>
    <row r="186" spans="2:5" ht="13.8" thickBot="1" x14ac:dyDescent="0.3">
      <c r="B186" t="s">
        <v>775</v>
      </c>
      <c r="C186" t="s">
        <v>742</v>
      </c>
      <c r="D186" s="291">
        <v>321</v>
      </c>
      <c r="E186" s="291">
        <v>14.76</v>
      </c>
    </row>
    <row r="187" spans="2:5" ht="13.8" thickBot="1" x14ac:dyDescent="0.3">
      <c r="B187" t="s">
        <v>776</v>
      </c>
      <c r="C187" t="s">
        <v>742</v>
      </c>
      <c r="D187" s="291">
        <v>172</v>
      </c>
      <c r="E187" s="291">
        <v>16.68</v>
      </c>
    </row>
    <row r="188" spans="2:5" ht="13.8" thickBot="1" x14ac:dyDescent="0.3">
      <c r="B188" t="s">
        <v>777</v>
      </c>
      <c r="C188" t="s">
        <v>742</v>
      </c>
      <c r="D188" s="291" t="s">
        <v>778</v>
      </c>
      <c r="E188" s="291">
        <v>9.6199999999999992</v>
      </c>
    </row>
    <row r="189" spans="2:5" ht="13.8" thickBot="1" x14ac:dyDescent="0.3">
      <c r="B189" t="s">
        <v>779</v>
      </c>
      <c r="C189" t="s">
        <v>742</v>
      </c>
      <c r="D189" s="291" t="s">
        <v>780</v>
      </c>
      <c r="E189" s="291">
        <v>18.79</v>
      </c>
    </row>
    <row r="190" spans="2:5" ht="13.8" thickBot="1" x14ac:dyDescent="0.3">
      <c r="B190" t="s">
        <v>781</v>
      </c>
      <c r="C190" t="s">
        <v>742</v>
      </c>
      <c r="D190" s="291" t="s">
        <v>782</v>
      </c>
      <c r="E190" s="291">
        <v>11.21</v>
      </c>
    </row>
    <row r="191" spans="2:5" ht="13.8" thickBot="1" x14ac:dyDescent="0.3">
      <c r="B191" t="s">
        <v>783</v>
      </c>
      <c r="C191" t="s">
        <v>742</v>
      </c>
      <c r="D191" s="291" t="s">
        <v>784</v>
      </c>
      <c r="E191" s="291">
        <v>12.15</v>
      </c>
    </row>
    <row r="192" spans="2:5" ht="13.8" thickBot="1" x14ac:dyDescent="0.3">
      <c r="B192" t="s">
        <v>785</v>
      </c>
      <c r="C192" t="s">
        <v>742</v>
      </c>
      <c r="D192" s="291" t="s">
        <v>562</v>
      </c>
      <c r="E192" s="291">
        <v>13.73</v>
      </c>
    </row>
    <row r="193" spans="2:5" ht="13.8" thickBot="1" x14ac:dyDescent="0.3">
      <c r="B193" t="s">
        <v>786</v>
      </c>
      <c r="C193" t="s">
        <v>742</v>
      </c>
      <c r="D193" s="291" t="s">
        <v>787</v>
      </c>
      <c r="E193" s="291">
        <v>67.77</v>
      </c>
    </row>
    <row r="194" spans="2:5" ht="13.8" thickBot="1" x14ac:dyDescent="0.3">
      <c r="B194" t="s">
        <v>788</v>
      </c>
      <c r="C194" t="s">
        <v>742</v>
      </c>
      <c r="D194" s="291">
        <v>256</v>
      </c>
      <c r="E194" s="291">
        <v>16.57</v>
      </c>
    </row>
    <row r="195" spans="2:5" ht="13.8" thickBot="1" x14ac:dyDescent="0.3">
      <c r="B195" t="s">
        <v>789</v>
      </c>
      <c r="C195" t="s">
        <v>742</v>
      </c>
      <c r="D195" s="291" t="s">
        <v>790</v>
      </c>
      <c r="E195" s="291">
        <v>34.590000000000003</v>
      </c>
    </row>
    <row r="196" spans="2:5" ht="13.8" thickBot="1" x14ac:dyDescent="0.3">
      <c r="B196" t="s">
        <v>791</v>
      </c>
      <c r="C196" t="s">
        <v>742</v>
      </c>
      <c r="D196" s="291" t="s">
        <v>792</v>
      </c>
      <c r="E196" s="291">
        <v>8.26</v>
      </c>
    </row>
    <row r="197" spans="2:5" ht="13.8" thickBot="1" x14ac:dyDescent="0.3">
      <c r="B197" t="s">
        <v>793</v>
      </c>
      <c r="C197" t="s">
        <v>742</v>
      </c>
      <c r="D197" s="291">
        <v>946</v>
      </c>
      <c r="E197" s="291">
        <v>17.43</v>
      </c>
    </row>
    <row r="198" spans="2:5" ht="13.8" thickBot="1" x14ac:dyDescent="0.3">
      <c r="B198" t="s">
        <v>794</v>
      </c>
      <c r="C198" t="s">
        <v>742</v>
      </c>
      <c r="D198" s="291">
        <v>460</v>
      </c>
      <c r="E198" s="291">
        <v>19.13</v>
      </c>
    </row>
    <row r="199" spans="2:5" ht="13.8" thickBot="1" x14ac:dyDescent="0.3">
      <c r="B199" t="s">
        <v>795</v>
      </c>
      <c r="C199" t="s">
        <v>742</v>
      </c>
      <c r="D199" s="291" t="s">
        <v>796</v>
      </c>
      <c r="E199" s="291">
        <v>2.78</v>
      </c>
    </row>
    <row r="200" spans="2:5" ht="13.8" thickBot="1" x14ac:dyDescent="0.3">
      <c r="B200" t="s">
        <v>797</v>
      </c>
      <c r="C200" t="s">
        <v>742</v>
      </c>
      <c r="D200" s="291" t="s">
        <v>798</v>
      </c>
      <c r="E200" s="291">
        <v>13.46</v>
      </c>
    </row>
    <row r="201" spans="2:5" ht="13.8" thickBot="1" x14ac:dyDescent="0.3">
      <c r="B201" t="s">
        <v>799</v>
      </c>
      <c r="C201" t="s">
        <v>742</v>
      </c>
      <c r="D201" s="291">
        <v>917</v>
      </c>
      <c r="E201" s="291">
        <v>19.18</v>
      </c>
    </row>
    <row r="202" spans="2:5" ht="13.8" thickBot="1" x14ac:dyDescent="0.3">
      <c r="B202" t="s">
        <v>800</v>
      </c>
      <c r="C202" t="s">
        <v>742</v>
      </c>
      <c r="D202" s="291" t="s">
        <v>801</v>
      </c>
      <c r="E202" s="291">
        <v>32.6</v>
      </c>
    </row>
    <row r="203" spans="2:5" ht="13.8" thickBot="1" x14ac:dyDescent="0.3">
      <c r="B203" t="s">
        <v>802</v>
      </c>
      <c r="C203" t="s">
        <v>742</v>
      </c>
      <c r="D203" s="291">
        <v>121</v>
      </c>
      <c r="E203" s="291">
        <v>7.73</v>
      </c>
    </row>
    <row r="204" spans="2:5" ht="13.8" thickBot="1" x14ac:dyDescent="0.3">
      <c r="B204" t="s">
        <v>803</v>
      </c>
      <c r="C204" t="s">
        <v>742</v>
      </c>
      <c r="D204" s="291" t="s">
        <v>804</v>
      </c>
      <c r="E204" s="291">
        <v>15.33</v>
      </c>
    </row>
    <row r="205" spans="2:5" ht="13.8" thickBot="1" x14ac:dyDescent="0.3">
      <c r="B205" t="s">
        <v>805</v>
      </c>
      <c r="C205" t="s">
        <v>742</v>
      </c>
      <c r="D205" s="291">
        <v>539</v>
      </c>
      <c r="E205" s="291">
        <v>20.02</v>
      </c>
    </row>
    <row r="206" spans="2:5" ht="13.8" thickBot="1" x14ac:dyDescent="0.3">
      <c r="B206" t="s">
        <v>806</v>
      </c>
      <c r="C206" t="s">
        <v>742</v>
      </c>
      <c r="D206" s="291">
        <v>838</v>
      </c>
      <c r="E206" s="291">
        <v>37.49</v>
      </c>
    </row>
    <row r="207" spans="2:5" ht="13.8" thickBot="1" x14ac:dyDescent="0.3">
      <c r="B207" t="s">
        <v>807</v>
      </c>
      <c r="C207" t="s">
        <v>742</v>
      </c>
      <c r="D207" s="291">
        <v>222</v>
      </c>
      <c r="E207" s="291">
        <v>21</v>
      </c>
    </row>
    <row r="208" spans="2:5" ht="13.8" thickBot="1" x14ac:dyDescent="0.3">
      <c r="B208" t="s">
        <v>808</v>
      </c>
      <c r="C208" t="s">
        <v>742</v>
      </c>
      <c r="D208" s="291" t="s">
        <v>809</v>
      </c>
      <c r="E208" s="291">
        <v>9.6199999999999992</v>
      </c>
    </row>
    <row r="209" spans="2:5" ht="13.8" thickBot="1" x14ac:dyDescent="0.3">
      <c r="B209" t="s">
        <v>810</v>
      </c>
      <c r="C209" t="s">
        <v>742</v>
      </c>
      <c r="D209" s="291">
        <v>234</v>
      </c>
      <c r="E209" s="291">
        <v>8.23</v>
      </c>
    </row>
    <row r="210" spans="2:5" ht="13.8" thickBot="1" x14ac:dyDescent="0.3">
      <c r="B210" t="s">
        <v>811</v>
      </c>
      <c r="C210" t="s">
        <v>742</v>
      </c>
      <c r="D210" s="291">
        <v>895</v>
      </c>
      <c r="E210" s="291">
        <v>17.72</v>
      </c>
    </row>
    <row r="211" spans="2:5" ht="13.8" thickBot="1" x14ac:dyDescent="0.3">
      <c r="B211" t="s">
        <v>812</v>
      </c>
      <c r="C211" t="s">
        <v>742</v>
      </c>
      <c r="D211" s="291" t="s">
        <v>813</v>
      </c>
      <c r="E211" s="291">
        <v>9.83</v>
      </c>
    </row>
    <row r="212" spans="2:5" ht="13.8" thickBot="1" x14ac:dyDescent="0.3">
      <c r="B212" t="s">
        <v>814</v>
      </c>
      <c r="C212" t="s">
        <v>742</v>
      </c>
      <c r="D212" s="291">
        <v>469</v>
      </c>
      <c r="E212" s="291">
        <v>29.15</v>
      </c>
    </row>
    <row r="213" spans="2:5" ht="13.8" thickBot="1" x14ac:dyDescent="0.3">
      <c r="B213" t="s">
        <v>815</v>
      </c>
      <c r="C213" t="s">
        <v>742</v>
      </c>
      <c r="D213" s="291">
        <v>957</v>
      </c>
      <c r="E213" s="291">
        <v>21.3</v>
      </c>
    </row>
    <row r="214" spans="2:5" ht="13.8" thickBot="1" x14ac:dyDescent="0.3">
      <c r="B214" t="s">
        <v>816</v>
      </c>
      <c r="C214" t="s">
        <v>742</v>
      </c>
      <c r="D214" s="291">
        <v>857</v>
      </c>
      <c r="E214" s="291">
        <v>29.59</v>
      </c>
    </row>
    <row r="215" spans="2:5" ht="13.8" thickBot="1" x14ac:dyDescent="0.3">
      <c r="B215" t="s">
        <v>817</v>
      </c>
      <c r="C215" t="s">
        <v>742</v>
      </c>
      <c r="D215" s="291" t="s">
        <v>818</v>
      </c>
      <c r="E215" s="291">
        <v>9.67</v>
      </c>
    </row>
    <row r="216" spans="2:5" ht="13.8" thickBot="1" x14ac:dyDescent="0.3">
      <c r="B216" t="s">
        <v>819</v>
      </c>
      <c r="C216" t="s">
        <v>742</v>
      </c>
      <c r="D216" s="291">
        <v>648</v>
      </c>
      <c r="E216" s="291">
        <v>8.2100000000000009</v>
      </c>
    </row>
    <row r="217" spans="2:5" ht="13.8" thickBot="1" x14ac:dyDescent="0.3">
      <c r="B217" t="s">
        <v>820</v>
      </c>
      <c r="C217" t="s">
        <v>742</v>
      </c>
      <c r="D217" s="291">
        <v>846</v>
      </c>
      <c r="E217" s="291">
        <v>24.87</v>
      </c>
    </row>
    <row r="218" spans="2:5" ht="13.8" thickBot="1" x14ac:dyDescent="0.3">
      <c r="B218" t="s">
        <v>821</v>
      </c>
      <c r="C218" t="s">
        <v>742</v>
      </c>
      <c r="D218" s="291" t="s">
        <v>822</v>
      </c>
      <c r="E218" s="291">
        <v>49.46</v>
      </c>
    </row>
    <row r="219" spans="2:5" ht="13.8" thickBot="1" x14ac:dyDescent="0.3">
      <c r="B219" t="s">
        <v>823</v>
      </c>
      <c r="C219" t="s">
        <v>742</v>
      </c>
      <c r="D219" s="291">
        <v>564</v>
      </c>
      <c r="E219" s="291">
        <v>19.84</v>
      </c>
    </row>
    <row r="220" spans="2:5" ht="13.8" thickBot="1" x14ac:dyDescent="0.3">
      <c r="B220" t="s">
        <v>824</v>
      </c>
      <c r="C220" t="s">
        <v>742</v>
      </c>
      <c r="D220" s="291">
        <v>746</v>
      </c>
      <c r="E220" s="291">
        <v>17.46</v>
      </c>
    </row>
    <row r="221" spans="2:5" ht="13.8" thickBot="1" x14ac:dyDescent="0.3">
      <c r="B221" t="s">
        <v>825</v>
      </c>
      <c r="C221" t="s">
        <v>742</v>
      </c>
      <c r="D221" s="291" t="s">
        <v>826</v>
      </c>
      <c r="E221" s="291">
        <v>100.45</v>
      </c>
    </row>
    <row r="222" spans="2:5" ht="13.8" thickBot="1" x14ac:dyDescent="0.3">
      <c r="B222" t="s">
        <v>742</v>
      </c>
      <c r="C222" t="s">
        <v>742</v>
      </c>
      <c r="D222" s="291" t="s">
        <v>827</v>
      </c>
      <c r="E222" s="291">
        <v>65.55</v>
      </c>
    </row>
    <row r="223" spans="2:5" ht="13.8" thickBot="1" x14ac:dyDescent="0.3">
      <c r="B223" t="s">
        <v>828</v>
      </c>
      <c r="C223" t="s">
        <v>742</v>
      </c>
      <c r="D223" s="291" t="s">
        <v>829</v>
      </c>
      <c r="E223" s="291">
        <v>8.14</v>
      </c>
    </row>
    <row r="224" spans="2:5" ht="13.8" thickBot="1" x14ac:dyDescent="0.3">
      <c r="B224" t="s">
        <v>830</v>
      </c>
      <c r="C224" t="s">
        <v>742</v>
      </c>
      <c r="D224" s="291" t="s">
        <v>831</v>
      </c>
      <c r="E224" s="291">
        <v>43.26</v>
      </c>
    </row>
    <row r="225" spans="2:5" ht="13.8" thickBot="1" x14ac:dyDescent="0.3">
      <c r="B225" t="s">
        <v>832</v>
      </c>
      <c r="C225" t="s">
        <v>742</v>
      </c>
      <c r="D225" s="291">
        <v>858</v>
      </c>
      <c r="E225" s="291">
        <v>17.55</v>
      </c>
    </row>
    <row r="226" spans="2:5" ht="13.8" thickBot="1" x14ac:dyDescent="0.3">
      <c r="B226" t="s">
        <v>833</v>
      </c>
      <c r="C226" t="s">
        <v>742</v>
      </c>
      <c r="D226" s="291">
        <v>212</v>
      </c>
      <c r="E226" s="291">
        <v>10.15</v>
      </c>
    </row>
    <row r="227" spans="2:5" ht="13.8" thickBot="1" x14ac:dyDescent="0.3">
      <c r="B227" t="s">
        <v>834</v>
      </c>
      <c r="C227" t="s">
        <v>742</v>
      </c>
      <c r="D227" s="291" t="s">
        <v>835</v>
      </c>
      <c r="E227" s="291">
        <v>18.63</v>
      </c>
    </row>
    <row r="228" spans="2:5" ht="13.8" thickBot="1" x14ac:dyDescent="0.3">
      <c r="B228" t="s">
        <v>836</v>
      </c>
      <c r="C228" t="s">
        <v>742</v>
      </c>
      <c r="D228" s="291" t="s">
        <v>837</v>
      </c>
      <c r="E228" s="291">
        <v>9.58</v>
      </c>
    </row>
    <row r="229" spans="2:5" ht="13.8" thickBot="1" x14ac:dyDescent="0.3">
      <c r="B229" t="s">
        <v>838</v>
      </c>
      <c r="C229" t="s">
        <v>742</v>
      </c>
      <c r="D229" s="291">
        <v>769</v>
      </c>
      <c r="E229" s="291">
        <v>31.48</v>
      </c>
    </row>
    <row r="230" spans="2:5" ht="13.8" thickBot="1" x14ac:dyDescent="0.3">
      <c r="B230" t="s">
        <v>839</v>
      </c>
      <c r="C230" t="s">
        <v>742</v>
      </c>
      <c r="D230" s="291" t="s">
        <v>840</v>
      </c>
      <c r="E230" s="291">
        <v>23.38</v>
      </c>
    </row>
    <row r="231" spans="2:5" ht="13.8" thickBot="1" x14ac:dyDescent="0.3">
      <c r="B231" t="s">
        <v>841</v>
      </c>
      <c r="C231" t="s">
        <v>742</v>
      </c>
      <c r="D231" s="291" t="s">
        <v>842</v>
      </c>
      <c r="E231" s="291">
        <v>47.97</v>
      </c>
    </row>
    <row r="232" spans="2:5" ht="13.8" thickBot="1" x14ac:dyDescent="0.3">
      <c r="B232" t="s">
        <v>843</v>
      </c>
      <c r="C232" t="s">
        <v>742</v>
      </c>
      <c r="D232" s="291">
        <v>403</v>
      </c>
      <c r="E232" s="291">
        <v>10.11</v>
      </c>
    </row>
    <row r="233" spans="2:5" ht="13.8" thickBot="1" x14ac:dyDescent="0.3">
      <c r="B233" t="s">
        <v>844</v>
      </c>
      <c r="C233" t="s">
        <v>742</v>
      </c>
      <c r="D233" s="291">
        <v>810</v>
      </c>
      <c r="E233" s="291">
        <v>9.69</v>
      </c>
    </row>
    <row r="234" spans="2:5" ht="13.8" thickBot="1" x14ac:dyDescent="0.3">
      <c r="B234" t="s">
        <v>845</v>
      </c>
      <c r="C234" t="s">
        <v>742</v>
      </c>
      <c r="D234" s="291" t="s">
        <v>846</v>
      </c>
      <c r="E234" s="291">
        <v>15.74</v>
      </c>
    </row>
    <row r="235" spans="2:5" ht="13.8" thickBot="1" x14ac:dyDescent="0.3">
      <c r="B235" t="s">
        <v>847</v>
      </c>
      <c r="C235" t="s">
        <v>742</v>
      </c>
      <c r="D235" s="291">
        <v>322</v>
      </c>
      <c r="E235" s="291">
        <v>10.74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8</vt:i4>
      </vt:variant>
    </vt:vector>
  </HeadingPairs>
  <TitlesOfParts>
    <vt:vector size="17" baseType="lpstr">
      <vt:lpstr>PAS 1 anagraf</vt:lpstr>
      <vt:lpstr>PAS 2 calc prod stand</vt:lpstr>
      <vt:lpstr>PAS 3 trasf comm macch</vt:lpstr>
      <vt:lpstr>PAS 4 descr invest</vt:lpstr>
      <vt:lpstr>PAS 4 b INV AMB</vt:lpstr>
      <vt:lpstr>PAS 5 sost finanz</vt:lpstr>
      <vt:lpstr>PAS 6 punteggi</vt:lpstr>
      <vt:lpstr>PAS 7 relazione</vt:lpstr>
      <vt:lpstr>Foglio2</vt:lpstr>
      <vt:lpstr>'PAS 1 anagraf'!Area_stampa</vt:lpstr>
      <vt:lpstr>'PAS 2 calc prod stand'!Area_stampa</vt:lpstr>
      <vt:lpstr>'PAS 3 trasf comm macch'!Area_stampa</vt:lpstr>
      <vt:lpstr>'PAS 4 b INV AMB'!Area_stampa</vt:lpstr>
      <vt:lpstr>'PAS 4 descr invest'!Area_stampa</vt:lpstr>
      <vt:lpstr>'PAS 5 sost finanz'!Area_stampa</vt:lpstr>
      <vt:lpstr>'PAS 6 punteggi'!Area_stampa</vt:lpstr>
      <vt:lpstr>'PAS 7 relazione'!Area_stampa</vt:lpstr>
    </vt:vector>
  </TitlesOfParts>
  <Company>Regione Liguria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bursani</dc:creator>
  <cp:lastModifiedBy>Musante Luca</cp:lastModifiedBy>
  <cp:lastPrinted>2022-10-25T11:25:58Z</cp:lastPrinted>
  <dcterms:created xsi:type="dcterms:W3CDTF">2008-02-14T15:56:11Z</dcterms:created>
  <dcterms:modified xsi:type="dcterms:W3CDTF">2022-11-02T07:46:42Z</dcterms:modified>
</cp:coreProperties>
</file>