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svg" ContentType="image/svg+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drawings/drawing3.xml" ContentType="application/vnd.openxmlformats-officedocument.drawing+xml"/>
  <Override PartName="/xl/drawings/drawing4.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codeName="{37A63EE7-654F-3FA9-A528-636911D70600}"/>
  <workbookPr codeName="Questa_cartella_di_lavoro" defaultThemeVersion="166925"/>
  <mc:AlternateContent xmlns:mc="http://schemas.openxmlformats.org/markup-compatibility/2006">
    <mc:Choice Requires="x15">
      <x15ac:absPath xmlns:x15ac="http://schemas.microsoft.com/office/spreadsheetml/2010/11/ac" url="D:\Users\alberigo\documents\PSR 2014-2022\Bandi 4.1 e 6.1 2024\tabelle_ucs (1)\Tabelle UCS\Spese generali e tecniche\"/>
    </mc:Choice>
  </mc:AlternateContent>
  <xr:revisionPtr revIDLastSave="0" documentId="13_ncr:1_{C76D6412-650F-4D05-87D3-BA7A84B045D1}" xr6:coauthVersionLast="47" xr6:coauthVersionMax="47" xr10:uidLastSave="{00000000-0000-0000-0000-000000000000}"/>
  <bookViews>
    <workbookView xWindow="-108" yWindow="-108" windowWidth="23256" windowHeight="12576" activeTab="4" xr2:uid="{00000000-000D-0000-FFFF-FFFF00000000}"/>
  </bookViews>
  <sheets>
    <sheet name="Guida" sheetId="20" r:id="rId1"/>
    <sheet name="Progettazioni" sheetId="15" r:id="rId2"/>
    <sheet name="Prestazioni" sheetId="17" r:id="rId3"/>
    <sheet name="Parametri" sheetId="18" state="veryHidden" r:id="rId4"/>
    <sheet name="CALCOLO CS" sheetId="14" r:id="rId5"/>
    <sheet name="SA" sheetId="19" state="veryHidden" r:id="rId6"/>
  </sheets>
  <externalReferences>
    <externalReference r:id="rId7"/>
  </externalReferences>
  <definedNames>
    <definedName name="ambito_A">#REF!</definedName>
    <definedName name="ambito_B">#REF!</definedName>
    <definedName name="ambito_C">#REF!</definedName>
    <definedName name="ambito_D">#REF!</definedName>
    <definedName name="ambito_E">#REF!</definedName>
    <definedName name="ambito_F">#REF!</definedName>
    <definedName name="AMBITOB">#REF!</definedName>
    <definedName name="_xlnm.Print_Area" localSheetId="1">Progettazioni!$B$4:$D$8</definedName>
    <definedName name="dd">#REF!</definedName>
    <definedName name="prima_fascia">Progettazioni!#REF!</definedName>
    <definedName name="quarta_fascia">'[1]Allegato 1'!$C$32</definedName>
    <definedName name="seconda_fascia">Progettazioni!#REF!</definedName>
    <definedName name="terza_fascia">Progettazioni!#REF!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N9" i="18" l="1"/>
  <c r="AL9" i="18"/>
  <c r="AN18" i="18"/>
  <c r="AL18" i="18"/>
  <c r="AN27" i="18"/>
  <c r="AL27" i="18"/>
  <c r="Z27" i="18"/>
  <c r="X27" i="18"/>
  <c r="Z18" i="18"/>
  <c r="X18" i="18"/>
  <c r="Z9" i="18"/>
  <c r="X9" i="18"/>
  <c r="F67" i="14"/>
  <c r="F55" i="14"/>
  <c r="F43" i="14"/>
  <c r="F44" i="14" s="1"/>
  <c r="F31" i="14"/>
  <c r="F19" i="14"/>
  <c r="F7" i="14"/>
  <c r="AD14" i="17"/>
  <c r="AE14" i="17"/>
  <c r="Z14" i="17"/>
  <c r="AA14" i="17"/>
  <c r="AB14" i="17"/>
  <c r="AC14" i="17"/>
  <c r="AA7" i="17"/>
  <c r="AB7" i="17"/>
  <c r="AC7" i="17"/>
  <c r="AD7" i="17"/>
  <c r="AE7" i="17"/>
  <c r="AA8" i="17"/>
  <c r="AB8" i="17"/>
  <c r="AC8" i="17"/>
  <c r="AD8" i="17"/>
  <c r="AE8" i="17"/>
  <c r="Z7" i="17"/>
  <c r="Z8" i="17"/>
  <c r="I5" i="19"/>
  <c r="I4" i="19"/>
  <c r="E7" i="19"/>
  <c r="Z28" i="17"/>
  <c r="AA28" i="17"/>
  <c r="AB28" i="17"/>
  <c r="AC28" i="17"/>
  <c r="AD28" i="17"/>
  <c r="AE28" i="17"/>
  <c r="AE29" i="17"/>
  <c r="AD29" i="17"/>
  <c r="AC29" i="17"/>
  <c r="AB29" i="17"/>
  <c r="AA29" i="17"/>
  <c r="Z29" i="17"/>
  <c r="AE27" i="17"/>
  <c r="AD27" i="17"/>
  <c r="AC27" i="17"/>
  <c r="AB27" i="17"/>
  <c r="AA27" i="17"/>
  <c r="Z27" i="17"/>
  <c r="AE26" i="17"/>
  <c r="AD26" i="17"/>
  <c r="AC26" i="17"/>
  <c r="AB26" i="17"/>
  <c r="AA26" i="17"/>
  <c r="Z26" i="17"/>
  <c r="AE25" i="17"/>
  <c r="AD25" i="17"/>
  <c r="AC25" i="17"/>
  <c r="AB25" i="17"/>
  <c r="AA25" i="17"/>
  <c r="Z25" i="17"/>
  <c r="AE24" i="17"/>
  <c r="AD24" i="17"/>
  <c r="AC24" i="17"/>
  <c r="AB24" i="17"/>
  <c r="AA24" i="17"/>
  <c r="Z24" i="17"/>
  <c r="AE22" i="17"/>
  <c r="AD22" i="17"/>
  <c r="AC22" i="17"/>
  <c r="AB22" i="17"/>
  <c r="AA22" i="17"/>
  <c r="Z22" i="17"/>
  <c r="AE21" i="17"/>
  <c r="AD21" i="17"/>
  <c r="AC21" i="17"/>
  <c r="AB21" i="17"/>
  <c r="AA21" i="17"/>
  <c r="Z21" i="17"/>
  <c r="AE20" i="17"/>
  <c r="AD20" i="17"/>
  <c r="AC20" i="17"/>
  <c r="AB20" i="17"/>
  <c r="AA20" i="17"/>
  <c r="Z20" i="17"/>
  <c r="AE19" i="17"/>
  <c r="AD19" i="17"/>
  <c r="AC19" i="17"/>
  <c r="AB19" i="17"/>
  <c r="AA19" i="17"/>
  <c r="Z19" i="17"/>
  <c r="AE15" i="17"/>
  <c r="AD15" i="17"/>
  <c r="AC15" i="17"/>
  <c r="AB15" i="17"/>
  <c r="AA15" i="17"/>
  <c r="Z15" i="17"/>
  <c r="AE12" i="17"/>
  <c r="AD12" i="17"/>
  <c r="AC12" i="17"/>
  <c r="AB12" i="17"/>
  <c r="AA12" i="17"/>
  <c r="Z12" i="17"/>
  <c r="AE11" i="17"/>
  <c r="AD11" i="17"/>
  <c r="AC11" i="17"/>
  <c r="AB11" i="17"/>
  <c r="AA11" i="17"/>
  <c r="Z11" i="17"/>
  <c r="AE10" i="17"/>
  <c r="AD10" i="17"/>
  <c r="AC10" i="17"/>
  <c r="AB10" i="17"/>
  <c r="AA10" i="17"/>
  <c r="Z10" i="17"/>
  <c r="AE9" i="17"/>
  <c r="AD9" i="17"/>
  <c r="AC9" i="17"/>
  <c r="AB9" i="17"/>
  <c r="AA9" i="17"/>
  <c r="Z9" i="17"/>
  <c r="Z4" i="17"/>
  <c r="AA4" i="17"/>
  <c r="AB4" i="17"/>
  <c r="AC4" i="17"/>
  <c r="AD4" i="17"/>
  <c r="AE4" i="17"/>
  <c r="Z5" i="17"/>
  <c r="AA5" i="17"/>
  <c r="AB5" i="17"/>
  <c r="AC5" i="17"/>
  <c r="AD5" i="17"/>
  <c r="AE5" i="17"/>
  <c r="AE3" i="17"/>
  <c r="AD3" i="17"/>
  <c r="AC3" i="17"/>
  <c r="AB3" i="17"/>
  <c r="AA3" i="17"/>
  <c r="Z3" i="17"/>
  <c r="AP2" i="17"/>
  <c r="F65" i="14" s="1"/>
  <c r="F68" i="14" s="1"/>
  <c r="G68" i="14" s="1"/>
  <c r="C70" i="14" s="1"/>
  <c r="G71" i="14" s="1"/>
  <c r="C72" i="14" s="1"/>
  <c r="AO2" i="17"/>
  <c r="F29" i="14"/>
  <c r="AN2" i="17"/>
  <c r="F41" i="14"/>
  <c r="F5" i="14"/>
  <c r="F53" i="14"/>
  <c r="F56" i="14" s="1"/>
  <c r="F17" i="14"/>
  <c r="AL17" i="17"/>
  <c r="AK16" i="17"/>
  <c r="AM14" i="18"/>
  <c r="AM18" i="18"/>
  <c r="AL16" i="17"/>
  <c r="AP16" i="17" s="1"/>
  <c r="AI13" i="17"/>
  <c r="AK13" i="17"/>
  <c r="AM5" i="18"/>
  <c r="AM9" i="18"/>
  <c r="AL13" i="17"/>
  <c r="Q31" i="17"/>
  <c r="P31" i="17"/>
  <c r="AK17" i="17"/>
  <c r="AM23" i="18"/>
  <c r="AM27" i="18"/>
  <c r="O31" i="17"/>
  <c r="AJ17" i="17"/>
  <c r="L23" i="18"/>
  <c r="L27" i="18"/>
  <c r="L28" i="18" s="1"/>
  <c r="E44" i="14" s="1"/>
  <c r="G44" i="14" s="1"/>
  <c r="N31" i="17"/>
  <c r="AI17" i="17"/>
  <c r="Y23" i="18"/>
  <c r="Y27" i="18"/>
  <c r="Y28" i="18" s="1"/>
  <c r="E32" i="14" s="1"/>
  <c r="M31" i="17"/>
  <c r="AH16" i="17"/>
  <c r="L31" i="17"/>
  <c r="AG17" i="17"/>
  <c r="C63" i="14"/>
  <c r="D70" i="14" s="1"/>
  <c r="B70" i="14" s="1"/>
  <c r="C51" i="14"/>
  <c r="D58" i="14"/>
  <c r="C39" i="14"/>
  <c r="D46" i="14"/>
  <c r="C27" i="14"/>
  <c r="D34" i="14"/>
  <c r="C15" i="14"/>
  <c r="D22" i="14"/>
  <c r="C3" i="14"/>
  <c r="D10" i="14"/>
  <c r="B10" i="14"/>
  <c r="G11" i="15"/>
  <c r="B11" i="15" s="1"/>
  <c r="G76" i="14"/>
  <c r="AJ16" i="17"/>
  <c r="L14" i="18"/>
  <c r="L18" i="18"/>
  <c r="AP17" i="17"/>
  <c r="AO13" i="17"/>
  <c r="Y5" i="18"/>
  <c r="Y9" i="18"/>
  <c r="AI16" i="17"/>
  <c r="Y14" i="18"/>
  <c r="Y18" i="18"/>
  <c r="P23" i="18"/>
  <c r="P24" i="18"/>
  <c r="AP13" i="17"/>
  <c r="AO17" i="17"/>
  <c r="K14" i="18"/>
  <c r="K18" i="18"/>
  <c r="AH17" i="17"/>
  <c r="AH13" i="17"/>
  <c r="J23" i="18"/>
  <c r="J27" i="18"/>
  <c r="AG16" i="17"/>
  <c r="AJ13" i="17"/>
  <c r="L5" i="18"/>
  <c r="L9" i="18"/>
  <c r="AG13" i="17"/>
  <c r="B58" i="14"/>
  <c r="B46" i="14"/>
  <c r="B34" i="14"/>
  <c r="B22" i="14"/>
  <c r="AO16" i="17"/>
  <c r="AN16" i="17"/>
  <c r="P14" i="18"/>
  <c r="AD23" i="18"/>
  <c r="AD14" i="18"/>
  <c r="AD15" i="18"/>
  <c r="AD16" i="18"/>
  <c r="AD19" i="18" s="1"/>
  <c r="P5" i="18"/>
  <c r="Q24" i="18"/>
  <c r="P25" i="18"/>
  <c r="P28" i="18"/>
  <c r="AD5" i="18"/>
  <c r="K23" i="18"/>
  <c r="K27" i="18"/>
  <c r="AN17" i="17"/>
  <c r="K5" i="18"/>
  <c r="K9" i="18"/>
  <c r="K10" i="18" s="1"/>
  <c r="C20" i="14" s="1"/>
  <c r="AN13" i="17"/>
  <c r="J14" i="18"/>
  <c r="J18" i="18"/>
  <c r="J5" i="18"/>
  <c r="J9" i="18"/>
  <c r="AC31" i="17"/>
  <c r="F42" i="14"/>
  <c r="AE31" i="17"/>
  <c r="F66" i="14"/>
  <c r="AD31" i="17"/>
  <c r="F54" i="14"/>
  <c r="AB31" i="17"/>
  <c r="F30" i="14"/>
  <c r="AA31" i="17"/>
  <c r="F18" i="14"/>
  <c r="Z31" i="17"/>
  <c r="F6" i="14"/>
  <c r="F8" i="14"/>
  <c r="P6" i="18"/>
  <c r="AD24" i="18"/>
  <c r="AE15" i="18"/>
  <c r="AE16" i="18"/>
  <c r="AE19" i="18"/>
  <c r="Q25" i="18"/>
  <c r="Q28" i="18"/>
  <c r="R24" i="18"/>
  <c r="P15" i="18"/>
  <c r="AD6" i="18"/>
  <c r="F20" i="14"/>
  <c r="B23" i="18"/>
  <c r="B24" i="18"/>
  <c r="B25" i="18"/>
  <c r="B28" i="18"/>
  <c r="F32" i="14"/>
  <c r="B14" i="18"/>
  <c r="B15" i="18"/>
  <c r="B16" i="18"/>
  <c r="B5" i="18"/>
  <c r="AF15" i="18"/>
  <c r="AG15" i="18"/>
  <c r="AH15" i="18"/>
  <c r="Q15" i="18"/>
  <c r="P16" i="18"/>
  <c r="P19" i="18"/>
  <c r="R25" i="18"/>
  <c r="R28" i="18"/>
  <c r="S24" i="18"/>
  <c r="AE24" i="18"/>
  <c r="AD25" i="18"/>
  <c r="AD28" i="18" s="1"/>
  <c r="AJ28" i="18" s="1"/>
  <c r="B6" i="18"/>
  <c r="B7" i="18"/>
  <c r="AE6" i="18"/>
  <c r="AE7" i="18"/>
  <c r="AE10" i="18"/>
  <c r="AD7" i="18"/>
  <c r="AD10" i="18"/>
  <c r="Q6" i="18"/>
  <c r="P7" i="18"/>
  <c r="P10" i="18"/>
  <c r="C24" i="18"/>
  <c r="D24" i="18"/>
  <c r="E24" i="18"/>
  <c r="B19" i="18"/>
  <c r="C15" i="18"/>
  <c r="C16" i="18"/>
  <c r="C19" i="18"/>
  <c r="AF6" i="18"/>
  <c r="AF7" i="18"/>
  <c r="AF10" i="18"/>
  <c r="AF16" i="18"/>
  <c r="AF19" i="18" s="1"/>
  <c r="F24" i="18"/>
  <c r="AE25" i="18"/>
  <c r="AE28" i="18"/>
  <c r="AF24" i="18"/>
  <c r="AF25" i="18"/>
  <c r="AF28" i="18"/>
  <c r="Q7" i="18"/>
  <c r="Q10" i="18"/>
  <c r="R6" i="18"/>
  <c r="R7" i="18"/>
  <c r="R10" i="18"/>
  <c r="T24" i="18"/>
  <c r="S25" i="18"/>
  <c r="S28" i="18"/>
  <c r="C6" i="18"/>
  <c r="C7" i="18"/>
  <c r="C10" i="18"/>
  <c r="B10" i="18"/>
  <c r="Q16" i="18"/>
  <c r="Q19" i="18"/>
  <c r="R15" i="18"/>
  <c r="AH16" i="18"/>
  <c r="AH19" i="18"/>
  <c r="AG16" i="18"/>
  <c r="AG19" i="18"/>
  <c r="AI15" i="18"/>
  <c r="C25" i="18"/>
  <c r="C28" i="18"/>
  <c r="D25" i="18"/>
  <c r="D28" i="18"/>
  <c r="D15" i="18"/>
  <c r="D16" i="18"/>
  <c r="D19" i="18"/>
  <c r="E25" i="18"/>
  <c r="E28" i="18"/>
  <c r="AG6" i="18"/>
  <c r="AG7" i="18"/>
  <c r="AG10" i="18"/>
  <c r="S6" i="18"/>
  <c r="S7" i="18"/>
  <c r="S10" i="18"/>
  <c r="G24" i="18"/>
  <c r="G25" i="18"/>
  <c r="G28" i="18"/>
  <c r="R16" i="18"/>
  <c r="R19" i="18"/>
  <c r="U24" i="18"/>
  <c r="U25" i="18"/>
  <c r="U28" i="18"/>
  <c r="T25" i="18"/>
  <c r="T28" i="18"/>
  <c r="S15" i="18"/>
  <c r="AG24" i="18"/>
  <c r="D6" i="18"/>
  <c r="D7" i="18"/>
  <c r="D10" i="18"/>
  <c r="AI16" i="18"/>
  <c r="AI19" i="18" s="1"/>
  <c r="E15" i="18"/>
  <c r="F15" i="18"/>
  <c r="F25" i="18"/>
  <c r="F28" i="18"/>
  <c r="H28" i="18"/>
  <c r="AH6" i="18"/>
  <c r="AH7" i="18"/>
  <c r="AH10" i="18"/>
  <c r="T6" i="18"/>
  <c r="T7" i="18"/>
  <c r="T10" i="18"/>
  <c r="V28" i="18"/>
  <c r="Y24" i="18"/>
  <c r="AH24" i="18"/>
  <c r="AH25" i="18"/>
  <c r="AH28" i="18"/>
  <c r="AG25" i="18"/>
  <c r="AG28" i="18"/>
  <c r="S16" i="18"/>
  <c r="S19" i="18"/>
  <c r="T15" i="18"/>
  <c r="E6" i="18"/>
  <c r="E7" i="18"/>
  <c r="E10" i="18"/>
  <c r="G15" i="18"/>
  <c r="G16" i="18"/>
  <c r="G19" i="18"/>
  <c r="E16" i="18"/>
  <c r="E19" i="18"/>
  <c r="K24" i="18"/>
  <c r="K28" i="18"/>
  <c r="E20" i="14" s="1"/>
  <c r="L24" i="18"/>
  <c r="J24" i="18"/>
  <c r="J28" i="18"/>
  <c r="E8" i="14"/>
  <c r="F16" i="18"/>
  <c r="F19" i="18"/>
  <c r="H19" i="18"/>
  <c r="AI6" i="18"/>
  <c r="AI7" i="18"/>
  <c r="AI10" i="18" s="1"/>
  <c r="Z24" i="18"/>
  <c r="Z28" i="18"/>
  <c r="U6" i="18"/>
  <c r="U7" i="18"/>
  <c r="U10" i="18"/>
  <c r="V10" i="18"/>
  <c r="X24" i="18"/>
  <c r="X28" i="18"/>
  <c r="AA28" i="18"/>
  <c r="T16" i="18"/>
  <c r="T19" i="18"/>
  <c r="U15" i="18"/>
  <c r="U16" i="18"/>
  <c r="U19" i="18"/>
  <c r="F6" i="18"/>
  <c r="F7" i="18"/>
  <c r="F10" i="18"/>
  <c r="AI24" i="18"/>
  <c r="AI25" i="18"/>
  <c r="AI28" i="18"/>
  <c r="M28" i="18"/>
  <c r="V19" i="18"/>
  <c r="X15" i="18"/>
  <c r="X19" i="18"/>
  <c r="Y6" i="18"/>
  <c r="Y10" i="18"/>
  <c r="C32" i="14" s="1"/>
  <c r="X6" i="18"/>
  <c r="X10" i="18"/>
  <c r="Z6" i="18"/>
  <c r="Z10" i="18"/>
  <c r="G6" i="18"/>
  <c r="G7" i="18"/>
  <c r="G10" i="18"/>
  <c r="H10" i="18"/>
  <c r="L6" i="18"/>
  <c r="L10" i="18"/>
  <c r="C44" i="14"/>
  <c r="J15" i="18"/>
  <c r="J19" i="18"/>
  <c r="D8" i="14" s="1"/>
  <c r="K15" i="18"/>
  <c r="K19" i="18"/>
  <c r="D20" i="14" s="1"/>
  <c r="L15" i="18"/>
  <c r="L19" i="18"/>
  <c r="D44" i="14"/>
  <c r="Y15" i="18"/>
  <c r="Y19" i="18"/>
  <c r="D32" i="14" s="1"/>
  <c r="Z15" i="18"/>
  <c r="Z19" i="18"/>
  <c r="AA19" i="18"/>
  <c r="J6" i="18"/>
  <c r="J10" i="18"/>
  <c r="C8" i="14"/>
  <c r="G8" i="14" s="1"/>
  <c r="K6" i="18"/>
  <c r="AA10" i="18"/>
  <c r="M19" i="18"/>
  <c r="M10" i="18"/>
  <c r="AJ10" i="18" l="1"/>
  <c r="AJ19" i="18"/>
  <c r="AN24" i="18"/>
  <c r="AN28" i="18" s="1"/>
  <c r="AM24" i="18"/>
  <c r="AM28" i="18" s="1"/>
  <c r="E56" i="14" s="1"/>
  <c r="AL24" i="18"/>
  <c r="AL28" i="18" s="1"/>
  <c r="AO28" i="18" s="1"/>
  <c r="G20" i="14"/>
  <c r="G32" i="14"/>
  <c r="C10" i="14"/>
  <c r="G11" i="14" s="1"/>
  <c r="C46" i="14"/>
  <c r="G47" i="14"/>
  <c r="C48" i="14" s="1"/>
  <c r="AM15" i="18" l="1"/>
  <c r="AM19" i="18" s="1"/>
  <c r="D56" i="14" s="1"/>
  <c r="AN15" i="18"/>
  <c r="AN19" i="18" s="1"/>
  <c r="AL15" i="18"/>
  <c r="AL19" i="18" s="1"/>
  <c r="AO19" i="18" s="1"/>
  <c r="AM6" i="18"/>
  <c r="AM10" i="18" s="1"/>
  <c r="C56" i="14" s="1"/>
  <c r="AL6" i="18"/>
  <c r="AL10" i="18" s="1"/>
  <c r="AO10" i="18" s="1"/>
  <c r="AN6" i="18"/>
  <c r="AN10" i="18" s="1"/>
  <c r="C12" i="14"/>
  <c r="C34" i="14"/>
  <c r="G35" i="14" s="1"/>
  <c r="C36" i="14" s="1"/>
  <c r="C22" i="14"/>
  <c r="G23" i="14" s="1"/>
  <c r="G56" i="14" l="1"/>
  <c r="C58" i="14" s="1"/>
  <c r="G59" i="14" s="1"/>
  <c r="C60" i="14" s="1"/>
  <c r="C24" i="14"/>
  <c r="G77" i="14"/>
  <c r="G78" i="14"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Michele Carone</author>
  </authors>
  <commentList>
    <comment ref="B5" authorId="0" shapeId="0" xr:uid="{50D44F21-51C7-48EC-A324-E6163D9F8C05}">
      <text>
        <r>
          <rPr>
            <b/>
            <sz val="9"/>
            <color indexed="81"/>
            <rFont val="Tahoma"/>
            <family val="2"/>
          </rPr>
          <t>Michele Carone:</t>
        </r>
        <r>
          <rPr>
            <sz val="9"/>
            <color indexed="81"/>
            <rFont val="Tahoma"/>
            <family val="2"/>
          </rPr>
          <t xml:space="preserve">
Calcolato sul valore totale dell'intera categoria Edilizia</t>
        </r>
      </text>
    </comment>
    <comment ref="B17" authorId="0" shapeId="0" xr:uid="{53DB047A-1613-4863-85BE-45151B792833}">
      <text>
        <r>
          <rPr>
            <b/>
            <sz val="9"/>
            <color indexed="81"/>
            <rFont val="Tahoma"/>
            <family val="2"/>
          </rPr>
          <t>Michele Carone:</t>
        </r>
        <r>
          <rPr>
            <sz val="9"/>
            <color indexed="81"/>
            <rFont val="Tahoma"/>
            <family val="2"/>
          </rPr>
          <t xml:space="preserve">
Calcolato sul valore totale dell'intera categoria Edilizia</t>
        </r>
      </text>
    </comment>
    <comment ref="B29" authorId="0" shapeId="0" xr:uid="{2A4FF562-7779-40E0-BD89-1BD56B95EA7B}">
      <text>
        <r>
          <rPr>
            <b/>
            <sz val="9"/>
            <color indexed="81"/>
            <rFont val="Tahoma"/>
            <family val="2"/>
          </rPr>
          <t>Michele Carone:</t>
        </r>
        <r>
          <rPr>
            <sz val="9"/>
            <color indexed="81"/>
            <rFont val="Tahoma"/>
            <family val="2"/>
          </rPr>
          <t xml:space="preserve">
Calcolato sul valore totale dell'intera categoria Impianti</t>
        </r>
      </text>
    </comment>
    <comment ref="B41" authorId="0" shapeId="0" xr:uid="{96524683-6C11-46B6-A179-BD79ACB0F225}">
      <text>
        <r>
          <rPr>
            <b/>
            <sz val="9"/>
            <color indexed="81"/>
            <rFont val="Tahoma"/>
            <family val="2"/>
          </rPr>
          <t>Michele Carone:</t>
        </r>
        <r>
          <rPr>
            <sz val="9"/>
            <color indexed="81"/>
            <rFont val="Tahoma"/>
            <family val="2"/>
          </rPr>
          <t xml:space="preserve">
Calcolato sul valore totale dell'intera categoria Edilizia</t>
        </r>
      </text>
    </comment>
    <comment ref="B53" authorId="0" shapeId="0" xr:uid="{925A0E26-BDF0-4000-9BE2-43736AE3C1E1}">
      <text>
        <r>
          <rPr>
            <b/>
            <sz val="9"/>
            <color indexed="81"/>
            <rFont val="Tahoma"/>
            <family val="2"/>
          </rPr>
          <t>Michele Carone:</t>
        </r>
        <r>
          <rPr>
            <sz val="9"/>
            <color indexed="81"/>
            <rFont val="Tahoma"/>
            <family val="2"/>
          </rPr>
          <t xml:space="preserve">
Calcolato sul valore totale dell'intera categoria Ruralità</t>
        </r>
      </text>
    </comment>
    <comment ref="B65" authorId="0" shapeId="0" xr:uid="{F9E5926F-30A5-4E8C-99B9-98A12C8924EE}">
      <text>
        <r>
          <rPr>
            <b/>
            <sz val="9"/>
            <color indexed="81"/>
            <rFont val="Tahoma"/>
            <family val="2"/>
          </rPr>
          <t>Michele Carone:</t>
        </r>
        <r>
          <rPr>
            <sz val="9"/>
            <color indexed="81"/>
            <rFont val="Tahoma"/>
            <family val="2"/>
          </rPr>
          <t xml:space="preserve">
Calcolato sul valore totale dell'intera categoria Ruralità</t>
        </r>
      </text>
    </comment>
  </commentList>
</comments>
</file>

<file path=xl/sharedStrings.xml><?xml version="1.0" encoding="utf-8"?>
<sst xmlns="http://schemas.openxmlformats.org/spreadsheetml/2006/main" count="421" uniqueCount="170">
  <si>
    <t>Piani economici, aziendali, business plan e di investimento</t>
  </si>
  <si>
    <t>Piano di Sicurezza e Coordinamento</t>
  </si>
  <si>
    <t>Direzione lavori, assistenza al collaudo, prove di accettazione</t>
  </si>
  <si>
    <t>QaIV.01</t>
  </si>
  <si>
    <t>QbII.09</t>
  </si>
  <si>
    <t>Relazione geotecnica</t>
  </si>
  <si>
    <t>QbII.10</t>
  </si>
  <si>
    <t>Relazione idrologica</t>
  </si>
  <si>
    <t>QbII.11</t>
  </si>
  <si>
    <t>Relazione idraulica</t>
  </si>
  <si>
    <t>QbII.12</t>
  </si>
  <si>
    <t>Relazione sismica e sulle strutture</t>
  </si>
  <si>
    <t>QbII.13</t>
  </si>
  <si>
    <t>QbII.19</t>
  </si>
  <si>
    <t>Relazione paesaggistica (d.lgs. 42/2004)</t>
  </si>
  <si>
    <t>QbII.24</t>
  </si>
  <si>
    <t>QbII.25</t>
  </si>
  <si>
    <t>QbIII.01</t>
  </si>
  <si>
    <t>Relazione generale e specialistiche, Elaborati grafici, Calcoli esecutivi</t>
  </si>
  <si>
    <t>QbIII.03</t>
  </si>
  <si>
    <t>QbIII.06</t>
  </si>
  <si>
    <t>Progettazione integrale e coordinata - Integrazione delle prestazioni specialistiche</t>
  </si>
  <si>
    <t>QbIII.07</t>
  </si>
  <si>
    <t>QcI.01</t>
  </si>
  <si>
    <t>QcI.12</t>
  </si>
  <si>
    <t>Coordinamento della sicurezza in esecuzione</t>
  </si>
  <si>
    <t>Studio di impatto ambientale o di fattibilità ambientale (VIA)</t>
  </si>
  <si>
    <t>Piano di monitoraggio ambientale (VIA)</t>
  </si>
  <si>
    <t>Relazione geologica</t>
  </si>
  <si>
    <t>Contabilità dei lavori</t>
  </si>
  <si>
    <t>rif. DM</t>
  </si>
  <si>
    <t>EDILIZIA</t>
  </si>
  <si>
    <t>QaI.01</t>
  </si>
  <si>
    <t>Relazione illustrativa</t>
  </si>
  <si>
    <t>QaI.02</t>
  </si>
  <si>
    <t>Relazione illustrativa, Elaborati progettuali e tecnico economici</t>
  </si>
  <si>
    <t>QcI.11</t>
  </si>
  <si>
    <t>Certificato di regolare esecuzione</t>
  </si>
  <si>
    <t>P</t>
  </si>
  <si>
    <t>V</t>
  </si>
  <si>
    <t>Q</t>
  </si>
  <si>
    <t>G</t>
  </si>
  <si>
    <t>CP</t>
  </si>
  <si>
    <t>TOTALE</t>
  </si>
  <si>
    <t>Nota: inserire i valori nei campi verdi</t>
  </si>
  <si>
    <t>DESCRIZIONE PRESTAZIONI PER LA DEFINIZIONE DEL PARAMETRO Q</t>
  </si>
  <si>
    <t xml:space="preserve"> 
 </t>
  </si>
  <si>
    <t>TIPOLOGIE DI PROGETTAZIONI</t>
  </si>
  <si>
    <t>incidenza parziale</t>
  </si>
  <si>
    <t>inc. tot.</t>
  </si>
  <si>
    <t>CP totale</t>
  </si>
  <si>
    <t>Costi procedurali e amministrativi</t>
  </si>
  <si>
    <t>Progettazione 1</t>
  </si>
  <si>
    <t>Progettazione 2</t>
  </si>
  <si>
    <t>Progettazione 3</t>
  </si>
  <si>
    <t>Progettazione 4</t>
  </si>
  <si>
    <t>Progettazione 5</t>
  </si>
  <si>
    <t>Progettazione 6</t>
  </si>
  <si>
    <t xml:space="preserve"> - Edifici rurali di tipo complesso</t>
  </si>
  <si>
    <t xml:space="preserve"> - Edifici rurali di tipo semplice</t>
  </si>
  <si>
    <t>þ</t>
  </si>
  <si>
    <t>n</t>
  </si>
  <si>
    <t>Computo metrico estimativo, Quadro economico, Elenco prezzi e eventuale analisi, incidenza manodopera</t>
  </si>
  <si>
    <t>fino a 250.000</t>
  </si>
  <si>
    <t xml:space="preserve"> - Manutenzione straordinaria</t>
  </si>
  <si>
    <t xml:space="preserve"> - Impianti tecnologici</t>
  </si>
  <si>
    <t>TOTALE P6</t>
  </si>
  <si>
    <t>TOTALE P5</t>
  </si>
  <si>
    <t>TOTALE P4</t>
  </si>
  <si>
    <t>TOTALE P3</t>
  </si>
  <si>
    <t>TOTALE P2</t>
  </si>
  <si>
    <t>TOTALE P1</t>
  </si>
  <si>
    <t>Vp</t>
  </si>
  <si>
    <t>Studio Impatto Ambientale (VIA)</t>
  </si>
  <si>
    <t>Altre prestazioni</t>
  </si>
  <si>
    <t>da 250.000 a 500.000</t>
  </si>
  <si>
    <t>da 500.000 a 1.000.000</t>
  </si>
  <si>
    <t>da 1.000.000 a 2.500.000</t>
  </si>
  <si>
    <t>da 2.500.000 a 5.000.000</t>
  </si>
  <si>
    <r>
      <t>Vp</t>
    </r>
    <r>
      <rPr>
        <sz val="8"/>
        <color theme="1"/>
        <rFont val="Calibri"/>
        <family val="2"/>
      </rPr>
      <t>1</t>
    </r>
  </si>
  <si>
    <r>
      <t>Vp</t>
    </r>
    <r>
      <rPr>
        <sz val="8"/>
        <color theme="1"/>
        <rFont val="Calibri"/>
        <family val="2"/>
      </rPr>
      <t>2</t>
    </r>
  </si>
  <si>
    <r>
      <t>Vp</t>
    </r>
    <r>
      <rPr>
        <sz val="8"/>
        <color theme="1"/>
        <rFont val="Calibri"/>
        <family val="2"/>
      </rPr>
      <t>3</t>
    </r>
  </si>
  <si>
    <r>
      <t>Vp</t>
    </r>
    <r>
      <rPr>
        <sz val="8"/>
        <color theme="1"/>
        <rFont val="Calibri"/>
        <family val="2"/>
      </rPr>
      <t>4</t>
    </r>
  </si>
  <si>
    <r>
      <t>Vp</t>
    </r>
    <r>
      <rPr>
        <sz val="8"/>
        <color theme="1"/>
        <rFont val="Calibri"/>
        <family val="2"/>
      </rPr>
      <t>5</t>
    </r>
  </si>
  <si>
    <r>
      <t>Vp</t>
    </r>
    <r>
      <rPr>
        <sz val="8"/>
        <color theme="1"/>
        <rFont val="Calibri"/>
        <family val="2"/>
      </rPr>
      <t>6</t>
    </r>
  </si>
  <si>
    <r>
      <t>Vp</t>
    </r>
    <r>
      <rPr>
        <sz val="8"/>
        <color theme="1"/>
        <rFont val="Calibri"/>
        <family val="2"/>
        <scheme val="minor"/>
      </rPr>
      <t>1</t>
    </r>
  </si>
  <si>
    <r>
      <t>Vp</t>
    </r>
    <r>
      <rPr>
        <sz val="8"/>
        <color theme="1"/>
        <rFont val="Calibri"/>
        <family val="2"/>
        <scheme val="minor"/>
      </rPr>
      <t>2</t>
    </r>
    <r>
      <rPr>
        <sz val="11"/>
        <color theme="1"/>
        <rFont val="Calibri"/>
        <family val="2"/>
        <scheme val="minor"/>
      </rPr>
      <t/>
    </r>
  </si>
  <si>
    <r>
      <t>Vp</t>
    </r>
    <r>
      <rPr>
        <sz val="8"/>
        <color theme="1"/>
        <rFont val="Calibri"/>
        <family val="2"/>
        <scheme val="minor"/>
      </rPr>
      <t>3</t>
    </r>
    <r>
      <rPr>
        <sz val="11"/>
        <color theme="1"/>
        <rFont val="Calibri"/>
        <family val="2"/>
        <scheme val="minor"/>
      </rPr>
      <t/>
    </r>
  </si>
  <si>
    <r>
      <t>Vp</t>
    </r>
    <r>
      <rPr>
        <sz val="8"/>
        <color theme="1"/>
        <rFont val="Calibri"/>
        <family val="2"/>
        <scheme val="minor"/>
      </rPr>
      <t>4</t>
    </r>
    <r>
      <rPr>
        <sz val="11"/>
        <color theme="1"/>
        <rFont val="Calibri"/>
        <family val="2"/>
        <scheme val="minor"/>
      </rPr>
      <t/>
    </r>
  </si>
  <si>
    <r>
      <t>Vp</t>
    </r>
    <r>
      <rPr>
        <sz val="8"/>
        <color theme="1"/>
        <rFont val="Calibri"/>
        <family val="2"/>
        <scheme val="minor"/>
      </rPr>
      <t>5</t>
    </r>
    <r>
      <rPr>
        <sz val="11"/>
        <color theme="1"/>
        <rFont val="Calibri"/>
        <family val="2"/>
        <scheme val="minor"/>
      </rPr>
      <t/>
    </r>
  </si>
  <si>
    <r>
      <t>Vp</t>
    </r>
    <r>
      <rPr>
        <sz val="8"/>
        <color theme="1"/>
        <rFont val="Calibri"/>
        <family val="2"/>
        <scheme val="minor"/>
      </rPr>
      <t>6</t>
    </r>
    <r>
      <rPr>
        <sz val="11"/>
        <color theme="1"/>
        <rFont val="Calibri"/>
        <family val="2"/>
        <scheme val="minor"/>
      </rPr>
      <t/>
    </r>
  </si>
  <si>
    <r>
      <t>Quota Valore Impianti interessata dalla prestazione (</t>
    </r>
    <r>
      <rPr>
        <b/>
        <sz val="8"/>
        <rFont val="Calibri"/>
        <family val="2"/>
      </rPr>
      <t>Ʃ</t>
    </r>
    <r>
      <rPr>
        <b/>
        <sz val="8"/>
        <rFont val="Arial"/>
        <family val="2"/>
      </rPr>
      <t>Vp)</t>
    </r>
  </si>
  <si>
    <r>
      <t>Quota Valore Edilizia interessata dalla prestazione (</t>
    </r>
    <r>
      <rPr>
        <b/>
        <sz val="8"/>
        <rFont val="Calibri"/>
        <family val="2"/>
      </rPr>
      <t>Ʃ</t>
    </r>
    <r>
      <rPr>
        <b/>
        <sz val="8"/>
        <rFont val="Arial"/>
        <family val="2"/>
      </rPr>
      <t>Vp)</t>
    </r>
  </si>
  <si>
    <r>
      <t>Quota Valore Ruralità interessata dalla prestazione (</t>
    </r>
    <r>
      <rPr>
        <b/>
        <sz val="8"/>
        <rFont val="Calibri"/>
        <family val="2"/>
      </rPr>
      <t>Ʃ</t>
    </r>
    <r>
      <rPr>
        <b/>
        <sz val="8"/>
        <rFont val="Arial"/>
        <family val="2"/>
      </rPr>
      <t>Vp)</t>
    </r>
  </si>
  <si>
    <t>da 5.000.000 a 10.000.000</t>
  </si>
  <si>
    <t>IMPIANTI</t>
  </si>
  <si>
    <t>RURALITA'</t>
  </si>
  <si>
    <t>/</t>
  </si>
  <si>
    <t>Rif. DM</t>
  </si>
  <si>
    <t>E.02</t>
  </si>
  <si>
    <t>E.20</t>
  </si>
  <si>
    <t>E.01</t>
  </si>
  <si>
    <t>IB.05</t>
  </si>
  <si>
    <t>P.</t>
  </si>
  <si>
    <t>Relazione geologica - EDILIZIA</t>
  </si>
  <si>
    <t>Studio Impatto Ambientale (VIA) - EDILIZIA</t>
  </si>
  <si>
    <t>Piano di monitoraggio ambientale (VIA) - EDILIZIA</t>
  </si>
  <si>
    <t>Relazione geologica - IMPIANTI</t>
  </si>
  <si>
    <t>Studio Impatto Ambientale (VIA) - IMPIANTI</t>
  </si>
  <si>
    <t>Piano di monitoraggio ambientale (VIA) - IMPIANTI</t>
  </si>
  <si>
    <t>Relazione geologica - RURALITA'</t>
  </si>
  <si>
    <t>Studio Impatto Ambientale (VIA) - RURALITA'</t>
  </si>
  <si>
    <t>Piano di monitoraggio ambientale (VIA) - RURALITA'</t>
  </si>
  <si>
    <t>QdI.04</t>
  </si>
  <si>
    <t>Collaudo tecnico funzionale degli impianti (d.m. 22/01/2008 n°37)</t>
  </si>
  <si>
    <t>QdI.05</t>
  </si>
  <si>
    <t>Attestato di certificazione energetica (art.6 d.lgs. 311/2006) esclusa diagnosi energetica (13)</t>
  </si>
  <si>
    <t>CALCOLO DELLE SPESE ACCESSORIE</t>
  </si>
  <si>
    <t>y</t>
  </si>
  <si>
    <t>x</t>
  </si>
  <si>
    <t>valore percentuale s.a. a € 0:</t>
  </si>
  <si>
    <t>m</t>
  </si>
  <si>
    <t>valore percentuale s.a. a € 10.000.000:</t>
  </si>
  <si>
    <t>q</t>
  </si>
  <si>
    <t>calcola valore s.a. per un investimento complessivo di:</t>
  </si>
  <si>
    <t>y=mx+q</t>
  </si>
  <si>
    <t>QbII.07</t>
  </si>
  <si>
    <t>QbII.06</t>
  </si>
  <si>
    <t>Studio di inserimento urbanistico</t>
  </si>
  <si>
    <t>Rilievi planoaltimetrici</t>
  </si>
  <si>
    <t>QbII.18</t>
  </si>
  <si>
    <t>Elaborati di progettazione antincendio (d.m. 16/02/1982)</t>
  </si>
  <si>
    <t>Categoria</t>
  </si>
  <si>
    <t>Spese di Progettazione</t>
  </si>
  <si>
    <t>Categorie</t>
  </si>
  <si>
    <t>Edilizia 1</t>
  </si>
  <si>
    <t>Edilizia 2</t>
  </si>
  <si>
    <t>Interventi di ristrutturazione e/o manutenzione straordinaria di edifici e/o strutture edili preesistenti, comprendenti ad esempio il rifacimento/messa a norma degli impianti a servizio dell’edificio, il restauro/ammodernamento delle opere murarie, ecc.</t>
  </si>
  <si>
    <t>Edilizia 3</t>
  </si>
  <si>
    <t xml:space="preserve">Investimenti per la realizzazione ex novo di edifici e/o strutture di tipo semplice, come ad esempio capannoni per il ricovero degli attrezzi, trincee, vasche, etc. </t>
  </si>
  <si>
    <t>Miglioramenti fondiari</t>
  </si>
  <si>
    <t>Impianti</t>
  </si>
  <si>
    <r>
      <t>Investimenti per la realizzazione ex novo di edifici e/o strutture di tipo complesso destinati alla produzione, trasformazione, commercializzazione e/o sviluppo di prodotti agricoli, comprensiva di impianti civili di servizio agli edifici (p.e. impianto elettrico, impianto riscaldamento/raffrescamento, impianto idrico, ecc.)</t>
    </r>
    <r>
      <rPr>
        <sz val="11"/>
        <color rgb="FFFF0000"/>
        <rFont val="Calibri"/>
        <family val="2"/>
        <scheme val="minor"/>
      </rPr>
      <t>.</t>
    </r>
    <r>
      <rPr>
        <sz val="11"/>
        <color theme="1"/>
        <rFont val="Calibri"/>
        <family val="2"/>
        <scheme val="minor"/>
      </rPr>
      <t xml:space="preserve"> Rientrano in questa tipologia di investimento gli edifici destinati ad ospitare stalle, cantine, frantoi, ecc.</t>
    </r>
  </si>
  <si>
    <t>Gli investimenti possono rientrare in una delle seguenti categorie: Edilizia, Impianti, Ruralità. La classificazione degli investimenti in queste categorie, così come i parametri di complessità delle opere, le prestazioni e i valori stessi delle prestazioni sono stati mutuati dal DM 17/06/2016.</t>
  </si>
  <si>
    <t xml:space="preserve">Impianti per la lavorazione, la trasformazione, la commercializzazione e/o lo sviluppo di prodotti agricoli. Ci si riferisce, in questo caso, a interventi di acquisto e posa in opera di macchinari fissi (p.e. impianti oleari e/o enologici, comprensivi di cisterne e contenitori per la conservazione, impianti di mungitura, linee di lavorazione degli ortaggi, ecc.). Ad essi sono stati assimilati anche gli impianti per la produzione di energia rinnovabile, che nel caso degli interventi finanziati dalle misure 4.1 e 4.2 sono rappresentati da unità di dimensione piccola o media, e comunque destinati prevalentemente all’autoconsumo (p.e. microeolico, impianti fotovoltaici aziendali, ecc.). </t>
  </si>
  <si>
    <t xml:space="preserve">Investimenti di miglioramento del capitale fondiario aziendale, come ad esempio realizzazione di impianti arborei, reti irrigue aziendali, miglioramento di impianti arborei esistenti, sistemazioni dei terreni agricoli, recinzioni, serre, strutture fisse di sostegno per reti antigrandine, antinsetto, ombreggiamento, attrezzature e componenti a utilità pluriennale, ecc. </t>
  </si>
  <si>
    <t xml:space="preserve">Edilizia 1: Edifici rurali per l'attività agricola con corredi tecnici di tipo complesso </t>
  </si>
  <si>
    <t>Edilizia 2: Interventi di manutenzione straordinaria, ristrutturazione, riqualificazione su edifici e manufatti esistenti</t>
  </si>
  <si>
    <t xml:space="preserve">Edilizia 3: Edifici rurali e/o strutture per l'attività agricola con corredi tecnici di tipo semplice (quali tettoie, depositi e ricoveri) </t>
  </si>
  <si>
    <t>Impianti: Impianti per la trasformazione, commercializzazione e/o sviluppo di prodotti agricoli. Impianti per la produzione di energia.</t>
  </si>
  <si>
    <t>Le spese di progettazione, che rappresentano il compenso del progettista o dei progettisti coinvolti nella presentazione delle domande di sostegno e nell'elaborazione degli elaborati necessari alla realizzazione dell'investimento (spese per agronomi, ingegneri, architetti, periti, ecc.), rappresentano una voce non secondaria delle spese ammesse a beneficiare del contributo delle sottomisure 4.1 – sostegno a investimenti nelle aziende agricole e 4.2 – sostegno a investimenti a favore della trasformazione/commercializzazione e/o dello sviluppo dei prodotti agricoli. La presente metodologia non intende quantificare il compenso effettivo del progettista, che è lasciato alla libera contrattazione tra le parti nel rispetto della normativa vigente. Essa è infatti finalizzata all’individuazione della spesa ammissibile, ovvero del valore “standard” delle spese di progettazione che l’Autorità pubblica è disposta a finanziare con i fondi dello sviluppo rurale. La presente metodologia di calcolo considera le "Spese di Progettazione" in funzione della tipologia di investimento o di opera (oggetto della progettazione) ed in funzione del numero e della tipologia di prestazioni operate dal consulente all'interno di ciascuna progettazione.</t>
  </si>
  <si>
    <t>Valore delle Opere/Investimenti (V)</t>
  </si>
  <si>
    <t xml:space="preserve"> - Miglioramenti fondiari</t>
  </si>
  <si>
    <t xml:space="preserve"> - Macchine, attrezzature e beni immateriali</t>
  </si>
  <si>
    <t>Definizioni</t>
  </si>
  <si>
    <r>
      <t>1)</t>
    </r>
    <r>
      <rPr>
        <sz val="7"/>
        <color theme="1"/>
        <rFont val="Times New Roman"/>
        <family val="1"/>
      </rPr>
      <t xml:space="preserve"> </t>
    </r>
    <r>
      <rPr>
        <sz val="11"/>
        <color theme="1"/>
        <rFont val="Calibri"/>
        <family val="2"/>
        <scheme val="minor"/>
      </rPr>
      <t>definire con estrema precisione ed esattezza gli ambiti (progettazioni) in cui ricadono le opere che si intendono realizzare. Un investimento può infatti prevedere più opere/acquisizioni che possono ricadere in una o più delle progettazioni individuate da questa metodologia. Solo la corretta attribuzione di ciascuna opera/acquisizione dell’investimento alla rispettiva tipologia di progettazione consentirà la giusta applicazione dei parametri G e Q e la stima del compenso finale;</t>
    </r>
  </si>
  <si>
    <t>Definizioni e procedura di inserimento dei dati</t>
  </si>
  <si>
    <t>Procedura per calcolare correttamente le spese di progettazione (compenso del professionista)</t>
  </si>
  <si>
    <r>
      <t>5)</t>
    </r>
    <r>
      <rPr>
        <sz val="7"/>
        <color theme="1"/>
        <rFont val="Times New Roman"/>
        <family val="1"/>
      </rPr>
      <t xml:space="preserve"> </t>
    </r>
    <r>
      <rPr>
        <sz val="11"/>
        <color theme="1"/>
        <rFont val="Calibri"/>
        <family val="2"/>
        <scheme val="minor"/>
      </rPr>
      <t>Il valore del Costo Semplificato CS per il compenso del professionista (CP) apparirà in fondo al foglio "CALCOLO CS" nella cella azzurra in G77.</t>
    </r>
  </si>
  <si>
    <t>Metodo di calcolo del Costo Semplificato delle Spese di Progettazione (compenso del professionista)</t>
  </si>
  <si>
    <t>Rete Rurale Nazionale</t>
  </si>
  <si>
    <r>
      <t>2)</t>
    </r>
    <r>
      <rPr>
        <sz val="7"/>
        <color theme="1"/>
        <rFont val="Times New Roman"/>
        <family val="1"/>
      </rPr>
      <t xml:space="preserve"> </t>
    </r>
    <r>
      <rPr>
        <sz val="11"/>
        <color theme="1"/>
        <rFont val="Calibri"/>
        <family val="2"/>
        <scheme val="minor"/>
      </rPr>
      <t>nel foglio "</t>
    </r>
    <r>
      <rPr>
        <b/>
        <sz val="11"/>
        <color theme="1"/>
        <rFont val="Calibri"/>
        <family val="2"/>
        <scheme val="minor"/>
      </rPr>
      <t>Progettazioni</t>
    </r>
    <r>
      <rPr>
        <sz val="11"/>
        <color theme="1"/>
        <rFont val="Calibri"/>
        <family val="2"/>
        <scheme val="minor"/>
      </rPr>
      <t xml:space="preserve">", attribuire, con la stessa estrema precisione, il </t>
    </r>
    <r>
      <rPr>
        <b/>
        <sz val="11"/>
        <color theme="1"/>
        <rFont val="Calibri"/>
        <family val="2"/>
        <scheme val="minor"/>
      </rPr>
      <t>valore di realizzazione delle singole progettazioni</t>
    </r>
    <r>
      <rPr>
        <sz val="11"/>
        <color theme="1"/>
        <rFont val="Calibri"/>
        <family val="2"/>
        <scheme val="minor"/>
      </rPr>
      <t xml:space="preserve"> individuate al punto precedente nelle celle verdi (G4:G9). Il valore preciso di ogni singola progettazione risulta infatti fondamentale per la corretta valorizzazione del compenso finale in quanto su tali valori sarà applicato il tasso forfettario individuato dalla metodologia;</t>
    </r>
  </si>
  <si>
    <r>
      <t>4)</t>
    </r>
    <r>
      <rPr>
        <sz val="7"/>
        <color theme="1"/>
        <rFont val="Calibri"/>
        <family val="2"/>
        <scheme val="minor"/>
      </rPr>
      <t xml:space="preserve"> </t>
    </r>
    <r>
      <rPr>
        <sz val="11"/>
        <color theme="1"/>
        <rFont val="Calibri"/>
        <family val="2"/>
        <scheme val="minor"/>
      </rPr>
      <t>nel foglio "</t>
    </r>
    <r>
      <rPr>
        <b/>
        <sz val="11"/>
        <color theme="1"/>
        <rFont val="Calibri"/>
        <family val="2"/>
        <scheme val="minor"/>
      </rPr>
      <t>CALCOLO CS</t>
    </r>
    <r>
      <rPr>
        <sz val="11"/>
        <color theme="1"/>
        <rFont val="Calibri"/>
        <family val="2"/>
        <scheme val="minor"/>
      </rPr>
      <t>", il sistema</t>
    </r>
    <r>
      <rPr>
        <sz val="7"/>
        <color theme="1"/>
        <rFont val="Calibri"/>
        <family val="2"/>
        <scheme val="minor"/>
      </rPr>
      <t xml:space="preserve">, </t>
    </r>
    <r>
      <rPr>
        <sz val="11"/>
        <color theme="1"/>
        <rFont val="Calibri"/>
        <family val="2"/>
        <scheme val="minor"/>
      </rPr>
      <t>una volta individuato, per ciascuna tipologia di progettazione, il valore CP secondo il procedimento indicato nei punti precedenti, sommerà i diversi importi e procederà all’applicazione delle maggiorazioni previste per le spese e oneri accessori (vedi par. 2.3 della Metodologia) e per le spese procedurali e amministrative (pari a 1.188 euro - vedi par. 2.4 della Metodologia);</t>
    </r>
  </si>
  <si>
    <r>
      <t>3)</t>
    </r>
    <r>
      <rPr>
        <sz val="11"/>
        <color theme="1"/>
        <rFont val="Times New Roman"/>
        <family val="1"/>
      </rPr>
      <t xml:space="preserve"> </t>
    </r>
    <r>
      <rPr>
        <sz val="11"/>
        <color theme="1"/>
        <rFont val="Calibri"/>
        <family val="2"/>
        <scheme val="minor"/>
      </rPr>
      <t>nel foglio "</t>
    </r>
    <r>
      <rPr>
        <b/>
        <sz val="11"/>
        <color theme="1"/>
        <rFont val="Calibri"/>
        <family val="2"/>
        <scheme val="minor"/>
      </rPr>
      <t>Prestazioni</t>
    </r>
    <r>
      <rPr>
        <sz val="11"/>
        <color theme="1"/>
        <rFont val="Calibri"/>
        <family val="2"/>
        <scheme val="minor"/>
      </rPr>
      <t>"</t>
    </r>
    <r>
      <rPr>
        <sz val="11"/>
        <color theme="1"/>
        <rFont val="Times New Roman"/>
        <family val="1"/>
      </rPr>
      <t xml:space="preserve"> </t>
    </r>
    <r>
      <rPr>
        <sz val="11"/>
        <color theme="1"/>
        <rFont val="Calibri"/>
        <family val="2"/>
        <scheme val="minor"/>
      </rPr>
      <t xml:space="preserve">individuare e selezionare, in base alle caratteristiche dell’investimento, alla localizzazione e alla pertinente normativa, le </t>
    </r>
    <r>
      <rPr>
        <b/>
        <sz val="11"/>
        <color theme="1"/>
        <rFont val="Calibri"/>
        <family val="2"/>
        <scheme val="minor"/>
      </rPr>
      <t>prestazioni</t>
    </r>
    <r>
      <rPr>
        <sz val="11"/>
        <color theme="1"/>
        <rFont val="Calibri"/>
        <family val="2"/>
        <scheme val="minor"/>
      </rPr>
      <t xml:space="preserve"> che è necessario eseguire, tra quelle indicate come “potenzialmente presenti” (celletta verde con quadratino bianco </t>
    </r>
    <r>
      <rPr>
        <sz val="11"/>
        <color theme="1"/>
        <rFont val="Wingdings"/>
        <charset val="2"/>
      </rPr>
      <t>¨</t>
    </r>
    <r>
      <rPr>
        <sz val="11"/>
        <color theme="1"/>
        <rFont val="Calibri"/>
        <family val="2"/>
        <scheme val="minor"/>
      </rPr>
      <t>). Non è ovviamente necessario effettuare alcuna scelta per le prestazioni classificate come “mai presenti” (</t>
    </r>
    <r>
      <rPr>
        <sz val="11"/>
        <color theme="1"/>
        <rFont val="Wingdings"/>
        <charset val="2"/>
      </rPr>
      <t>n</t>
    </r>
    <r>
      <rPr>
        <sz val="11"/>
        <color theme="1"/>
        <rFont val="Calibri"/>
        <family val="2"/>
        <scheme val="minor"/>
      </rPr>
      <t>) o come “sempre presenti” (</t>
    </r>
    <r>
      <rPr>
        <sz val="11"/>
        <color theme="1"/>
        <rFont val="Wingdings"/>
        <charset val="2"/>
      </rPr>
      <t>þ</t>
    </r>
    <r>
      <rPr>
        <sz val="11"/>
        <color theme="1"/>
        <rFont val="Calibri"/>
        <family val="2"/>
        <scheme val="minor"/>
      </rPr>
      <t>) (vedi par. 2.2 della Metodologia);</t>
    </r>
  </si>
  <si>
    <t>per le misure 4.1 e 4.2 dei PSR</t>
  </si>
  <si>
    <t>Opere/Acquisizioni/Investimenti</t>
  </si>
  <si>
    <t>QcI.09</t>
  </si>
  <si>
    <t>Acquisizione di macchine semoventi, (trattori, mietitrebbie, ecc.), attrezzature per la lavorazione dei terreni, per la concimazione, i trattamenti, la raccolta, ecc.</t>
  </si>
  <si>
    <t>Metodologia per l'individuazione dei costi semplificati (CS) per le spese di progettazione delle sottomisure 4.1 e 4.2 dei PSR</t>
  </si>
  <si>
    <t>Macchine e attrezzature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</si>
</sst>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4" formatCode="_-&quot;€&quot;\ * #,##0.00_-;\-&quot;€&quot;\ * #,##0.00_-;_-&quot;€&quot;\ * &quot;-&quot;??_-;_-@_-"/>
    <numFmt numFmtId="43" formatCode="_-* #,##0.00_-;\-* #,##0.00_-;_-* &quot;-&quot;??_-;_-@_-"/>
    <numFmt numFmtId="164" formatCode="_-* #,##0.00\ &quot;€&quot;_-;\-* #,##0.00\ &quot;€&quot;_-;_-* &quot;-&quot;??\ &quot;€&quot;_-;_-@_-"/>
    <numFmt numFmtId="165" formatCode="_-* #,##0_-;\-* #,##0_-;_-* &quot;-&quot;??_-;_-@_-"/>
    <numFmt numFmtId="166" formatCode="0.0%"/>
    <numFmt numFmtId="167" formatCode="_-&quot;€&quot;\ * #,##0_-;\-&quot;€&quot;\ * #,##0_-;_-&quot;€&quot;\ * &quot;-&quot;??_-;_-@_-"/>
    <numFmt numFmtId="168" formatCode="_-* #,##0.000_-;\-* #,##0.000_-;_-* &quot;-&quot;??_-;_-@_-"/>
    <numFmt numFmtId="169" formatCode="_-* #,##0.000000000_-;\-* #,##0.000000000_-;_-* &quot;-&quot;??_-;_-@_-"/>
  </numFmts>
  <fonts count="38" x14ac:knownFonts="1">
    <font>
      <sz val="11"/>
      <color theme="1"/>
      <name val="Calibri"/>
      <family val="2"/>
      <scheme val="minor"/>
    </font>
    <font>
      <sz val="10"/>
      <color rgb="FF000000"/>
      <name val="Times New Roman"/>
      <family val="1"/>
    </font>
    <font>
      <b/>
      <sz val="8"/>
      <name val="Arial"/>
      <family val="2"/>
    </font>
    <font>
      <sz val="10"/>
      <name val="Arial"/>
      <family val="2"/>
    </font>
    <font>
      <sz val="10"/>
      <name val="Arial"/>
      <family val="2"/>
    </font>
    <font>
      <sz val="10"/>
      <color theme="1"/>
      <name val="Calibri"/>
      <family val="2"/>
      <scheme val="minor"/>
    </font>
    <font>
      <b/>
      <sz val="10"/>
      <name val="Arial"/>
      <family val="2"/>
    </font>
    <font>
      <sz val="11"/>
      <color theme="1"/>
      <name val="Calibri"/>
      <family val="2"/>
      <scheme val="minor"/>
    </font>
    <font>
      <b/>
      <sz val="11"/>
      <color theme="1"/>
      <name val="Calibri"/>
      <family val="2"/>
      <scheme val="minor"/>
    </font>
    <font>
      <b/>
      <sz val="11"/>
      <name val="Calibri"/>
      <family val="2"/>
      <scheme val="minor"/>
    </font>
    <font>
      <sz val="11"/>
      <color theme="1"/>
      <name val="Calibri"/>
      <family val="2"/>
    </font>
    <font>
      <b/>
      <sz val="11"/>
      <name val="Calibri"/>
      <family val="2"/>
    </font>
    <font>
      <i/>
      <sz val="11"/>
      <color theme="1"/>
      <name val="Calibri"/>
      <family val="2"/>
    </font>
    <font>
      <b/>
      <sz val="11"/>
      <color theme="1"/>
      <name val="Calibri"/>
      <family val="2"/>
    </font>
    <font>
      <b/>
      <i/>
      <sz val="11"/>
      <color theme="1"/>
      <name val="Calibri"/>
      <family val="2"/>
    </font>
    <font>
      <sz val="12"/>
      <color theme="1"/>
      <name val="Calibri"/>
      <family val="2"/>
      <scheme val="minor"/>
    </font>
    <font>
      <sz val="11"/>
      <color theme="0"/>
      <name val="Calibri"/>
      <family val="2"/>
    </font>
    <font>
      <sz val="11"/>
      <name val="Calibri"/>
      <family val="2"/>
    </font>
    <font>
      <sz val="11"/>
      <color theme="1"/>
      <name val="Wingdings"/>
      <charset val="2"/>
    </font>
    <font>
      <b/>
      <sz val="12"/>
      <color theme="1"/>
      <name val="Calibri"/>
      <family val="2"/>
      <scheme val="minor"/>
    </font>
    <font>
      <sz val="14"/>
      <color theme="1"/>
      <name val="Calibri"/>
      <family val="2"/>
      <scheme val="minor"/>
    </font>
    <font>
      <b/>
      <sz val="14"/>
      <color theme="1"/>
      <name val="Calibri"/>
      <family val="2"/>
      <scheme val="minor"/>
    </font>
    <font>
      <sz val="9"/>
      <color indexed="81"/>
      <name val="Tahoma"/>
      <family val="2"/>
    </font>
    <font>
      <b/>
      <sz val="9"/>
      <color indexed="81"/>
      <name val="Tahoma"/>
      <family val="2"/>
    </font>
    <font>
      <sz val="8"/>
      <color theme="1"/>
      <name val="Calibri"/>
      <family val="2"/>
    </font>
    <font>
      <sz val="8"/>
      <color theme="1"/>
      <name val="Calibri"/>
      <family val="2"/>
      <scheme val="minor"/>
    </font>
    <font>
      <b/>
      <sz val="8"/>
      <name val="Calibri"/>
      <family val="2"/>
    </font>
    <font>
      <sz val="8"/>
      <name val="Calibri"/>
      <family val="2"/>
      <scheme val="minor"/>
    </font>
    <font>
      <b/>
      <sz val="11"/>
      <color theme="0"/>
      <name val="Calibri"/>
      <family val="2"/>
      <scheme val="minor"/>
    </font>
    <font>
      <sz val="11"/>
      <color rgb="FFFF0000"/>
      <name val="Calibri"/>
      <family val="2"/>
      <scheme val="minor"/>
    </font>
    <font>
      <b/>
      <sz val="12"/>
      <color rgb="FFFF0000"/>
      <name val="Calibri"/>
      <family val="2"/>
      <scheme val="minor"/>
    </font>
    <font>
      <sz val="7"/>
      <color theme="1"/>
      <name val="Times New Roman"/>
      <family val="1"/>
    </font>
    <font>
      <sz val="7"/>
      <color theme="1"/>
      <name val="Calibri"/>
      <family val="2"/>
      <scheme val="minor"/>
    </font>
    <font>
      <sz val="11"/>
      <color theme="1"/>
      <name val="Times New Roman"/>
      <family val="1"/>
    </font>
    <font>
      <b/>
      <sz val="16"/>
      <color theme="1"/>
      <name val="Calibri"/>
      <family val="2"/>
      <scheme val="minor"/>
    </font>
    <font>
      <u/>
      <sz val="11"/>
      <color theme="10"/>
      <name val="Calibri"/>
      <family val="2"/>
      <scheme val="minor"/>
    </font>
    <font>
      <sz val="11"/>
      <color theme="0"/>
      <name val="Calibri"/>
      <family val="2"/>
      <scheme val="minor"/>
    </font>
    <font>
      <b/>
      <sz val="10"/>
      <color theme="1"/>
      <name val="Calibri"/>
      <family val="2"/>
      <scheme val="minor"/>
    </font>
  </fonts>
  <fills count="17">
    <fill>
      <patternFill patternType="none"/>
    </fill>
    <fill>
      <patternFill patternType="gray125"/>
    </fill>
    <fill>
      <patternFill patternType="solid">
        <fgColor rgb="FFFFC000"/>
        <bgColor indexed="64"/>
      </patternFill>
    </fill>
    <fill>
      <patternFill patternType="solid">
        <fgColor theme="0" tint="-0.14999847407452621"/>
        <bgColor indexed="64"/>
      </patternFill>
    </fill>
    <fill>
      <patternFill patternType="solid">
        <fgColor rgb="FFC6E0B4"/>
        <bgColor indexed="64"/>
      </patternFill>
    </fill>
    <fill>
      <patternFill patternType="solid">
        <fgColor theme="0" tint="-4.9989318521683403E-2"/>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2" tint="-9.9978637043366805E-2"/>
        <bgColor indexed="64"/>
      </patternFill>
    </fill>
    <fill>
      <patternFill patternType="solid">
        <fgColor theme="0" tint="-0.249977111117893"/>
        <bgColor indexed="64"/>
      </patternFill>
    </fill>
    <fill>
      <patternFill patternType="solid">
        <fgColor theme="7" tint="0.79998168889431442"/>
        <bgColor indexed="64"/>
      </patternFill>
    </fill>
    <fill>
      <patternFill patternType="solid">
        <fgColor theme="4" tint="0.79998168889431442"/>
        <bgColor indexed="64"/>
      </patternFill>
    </fill>
    <fill>
      <patternFill patternType="solid">
        <fgColor theme="9" tint="0.59999389629810485"/>
        <bgColor indexed="64"/>
      </patternFill>
    </fill>
    <fill>
      <patternFill patternType="solid">
        <fgColor theme="7" tint="0.39997558519241921"/>
        <bgColor indexed="64"/>
      </patternFill>
    </fill>
    <fill>
      <patternFill patternType="solid">
        <fgColor theme="9" tint="-0.249977111117893"/>
        <bgColor indexed="64"/>
      </patternFill>
    </fill>
    <fill>
      <patternFill patternType="solid">
        <fgColor theme="9" tint="0.79998168889431442"/>
        <bgColor indexed="64"/>
      </patternFill>
    </fill>
    <fill>
      <patternFill patternType="solid">
        <fgColor theme="8" tint="0.39997558519241921"/>
        <bgColor indexed="64"/>
      </patternFill>
    </fill>
  </fills>
  <borders count="40">
    <border>
      <left/>
      <right/>
      <top/>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right style="thin">
        <color theme="0"/>
      </right>
      <top style="thin">
        <color theme="0"/>
      </top>
      <bottom style="thin">
        <color theme="0"/>
      </bottom>
      <diagonal/>
    </border>
    <border>
      <left/>
      <right/>
      <top/>
      <bottom style="thin">
        <color theme="0"/>
      </bottom>
      <diagonal/>
    </border>
  </borders>
  <cellStyleXfs count="9">
    <xf numFmtId="0" fontId="0" fillId="0" borderId="0"/>
    <xf numFmtId="0" fontId="1" fillId="0" borderId="0"/>
    <xf numFmtId="0" fontId="3" fillId="0" borderId="0"/>
    <xf numFmtId="43" fontId="3" fillId="0" borderId="0" applyFont="0" applyFill="0" applyBorder="0" applyAlignment="0" applyProtection="0"/>
    <xf numFmtId="43" fontId="7" fillId="0" borderId="0" applyFont="0" applyFill="0" applyBorder="0" applyAlignment="0" applyProtection="0"/>
    <xf numFmtId="9" fontId="7" fillId="0" borderId="0" applyFont="0" applyFill="0" applyBorder="0" applyAlignment="0" applyProtection="0"/>
    <xf numFmtId="44" fontId="7" fillId="0" borderId="0" applyFont="0" applyFill="0" applyBorder="0" applyAlignment="0" applyProtection="0"/>
    <xf numFmtId="164" fontId="7" fillId="0" borderId="0" applyFont="0" applyFill="0" applyBorder="0" applyAlignment="0" applyProtection="0"/>
    <xf numFmtId="0" fontId="35" fillId="0" borderId="0" applyNumberFormat="0" applyFill="0" applyBorder="0" applyAlignment="0" applyProtection="0"/>
  </cellStyleXfs>
  <cellXfs count="174">
    <xf numFmtId="0" fontId="0" fillId="0" borderId="0" xfId="0"/>
    <xf numFmtId="0" fontId="10" fillId="0" borderId="0" xfId="0" applyFont="1"/>
    <xf numFmtId="0" fontId="10" fillId="0" borderId="0" xfId="0" applyFont="1" applyAlignment="1">
      <alignment vertical="top"/>
    </xf>
    <xf numFmtId="0" fontId="8" fillId="0" borderId="0" xfId="0" applyFont="1"/>
    <xf numFmtId="165" fontId="5" fillId="0" borderId="0" xfId="0" applyNumberFormat="1" applyFont="1"/>
    <xf numFmtId="0" fontId="9" fillId="0" borderId="0" xfId="0" applyFont="1"/>
    <xf numFmtId="165" fontId="9" fillId="0" borderId="0" xfId="0" applyNumberFormat="1" applyFont="1"/>
    <xf numFmtId="166" fontId="0" fillId="0" borderId="0" xfId="5" applyNumberFormat="1" applyFont="1" applyProtection="1"/>
    <xf numFmtId="0" fontId="10" fillId="4" borderId="0" xfId="0" applyFont="1" applyFill="1"/>
    <xf numFmtId="0" fontId="5" fillId="0" borderId="0" xfId="0" applyFont="1"/>
    <xf numFmtId="0" fontId="4" fillId="0" borderId="7" xfId="1" applyFont="1" applyBorder="1" applyAlignment="1">
      <alignment vertical="center" wrapText="1"/>
    </xf>
    <xf numFmtId="0" fontId="4" fillId="0" borderId="0" xfId="1" applyFont="1" applyAlignment="1">
      <alignment vertical="center" wrapText="1"/>
    </xf>
    <xf numFmtId="0" fontId="4" fillId="0" borderId="7" xfId="1" applyFont="1" applyBorder="1" applyAlignment="1">
      <alignment vertical="top" wrapText="1"/>
    </xf>
    <xf numFmtId="0" fontId="4" fillId="0" borderId="2" xfId="1" applyFont="1" applyBorder="1" applyAlignment="1">
      <alignment vertical="top" wrapText="1"/>
    </xf>
    <xf numFmtId="0" fontId="4" fillId="0" borderId="1" xfId="1" applyFont="1" applyBorder="1" applyAlignment="1">
      <alignment vertical="top" wrapText="1"/>
    </xf>
    <xf numFmtId="0" fontId="4" fillId="0" borderId="3" xfId="1" applyFont="1" applyBorder="1" applyAlignment="1">
      <alignment vertical="top" wrapText="1"/>
    </xf>
    <xf numFmtId="0" fontId="4" fillId="0" borderId="0" xfId="1" applyFont="1" applyAlignment="1">
      <alignment vertical="top" wrapText="1"/>
    </xf>
    <xf numFmtId="0" fontId="2" fillId="2" borderId="9" xfId="1" applyFont="1" applyFill="1" applyBorder="1" applyAlignment="1">
      <alignment horizontal="center" vertical="center" textRotation="90" wrapText="1"/>
    </xf>
    <xf numFmtId="0" fontId="15" fillId="0" borderId="0" xfId="0" applyFont="1"/>
    <xf numFmtId="0" fontId="15" fillId="0" borderId="0" xfId="0" applyFont="1" applyAlignment="1">
      <alignment wrapText="1"/>
    </xf>
    <xf numFmtId="0" fontId="10" fillId="0" borderId="7" xfId="0" applyFont="1" applyBorder="1"/>
    <xf numFmtId="44" fontId="10" fillId="0" borderId="7" xfId="6" applyFont="1" applyBorder="1" applyProtection="1"/>
    <xf numFmtId="0" fontId="0" fillId="0" borderId="7" xfId="0" applyBorder="1"/>
    <xf numFmtId="44" fontId="14" fillId="5" borderId="7" xfId="6" applyFont="1" applyFill="1" applyBorder="1" applyProtection="1"/>
    <xf numFmtId="0" fontId="6" fillId="2" borderId="8" xfId="1" applyFont="1" applyFill="1" applyBorder="1" applyAlignment="1">
      <alignment horizontal="center" vertical="center" wrapText="1"/>
    </xf>
    <xf numFmtId="0" fontId="2" fillId="2" borderId="8" xfId="1" applyFont="1" applyFill="1" applyBorder="1" applyAlignment="1">
      <alignment horizontal="center" vertical="center" textRotation="90" wrapText="1"/>
    </xf>
    <xf numFmtId="165" fontId="10" fillId="0" borderId="7" xfId="0" applyNumberFormat="1" applyFont="1" applyBorder="1"/>
    <xf numFmtId="165" fontId="10" fillId="5" borderId="7" xfId="0" applyNumberFormat="1" applyFont="1" applyFill="1" applyBorder="1"/>
    <xf numFmtId="10" fontId="16" fillId="0" borderId="7" xfId="5" applyNumberFormat="1" applyFont="1" applyBorder="1" applyProtection="1"/>
    <xf numFmtId="10" fontId="17" fillId="0" borderId="7" xfId="5" applyNumberFormat="1" applyFont="1" applyBorder="1" applyProtection="1"/>
    <xf numFmtId="0" fontId="10" fillId="0" borderId="16" xfId="0" applyFont="1" applyBorder="1"/>
    <xf numFmtId="0" fontId="10" fillId="0" borderId="17" xfId="0" applyFont="1" applyBorder="1"/>
    <xf numFmtId="0" fontId="10" fillId="0" borderId="18" xfId="0" applyFont="1" applyBorder="1"/>
    <xf numFmtId="0" fontId="10" fillId="0" borderId="19" xfId="0" applyFont="1" applyBorder="1"/>
    <xf numFmtId="0" fontId="12" fillId="0" borderId="18" xfId="0" applyFont="1" applyBorder="1"/>
    <xf numFmtId="0" fontId="13" fillId="0" borderId="18" xfId="0" applyFont="1" applyBorder="1"/>
    <xf numFmtId="167" fontId="10" fillId="0" borderId="19" xfId="0" applyNumberFormat="1" applyFont="1" applyBorder="1"/>
    <xf numFmtId="165" fontId="10" fillId="0" borderId="18" xfId="0" applyNumberFormat="1" applyFont="1" applyBorder="1"/>
    <xf numFmtId="165" fontId="10" fillId="0" borderId="20" xfId="0" applyNumberFormat="1" applyFont="1" applyBorder="1"/>
    <xf numFmtId="166" fontId="10" fillId="5" borderId="21" xfId="5" applyNumberFormat="1" applyFont="1" applyFill="1" applyBorder="1" applyProtection="1"/>
    <xf numFmtId="0" fontId="10" fillId="0" borderId="22" xfId="0" applyFont="1" applyBorder="1"/>
    <xf numFmtId="0" fontId="10" fillId="0" borderId="10" xfId="0" applyFont="1" applyBorder="1"/>
    <xf numFmtId="0" fontId="10" fillId="0" borderId="20" xfId="0" applyFont="1" applyBorder="1"/>
    <xf numFmtId="0" fontId="10" fillId="0" borderId="21" xfId="0" applyFont="1" applyBorder="1"/>
    <xf numFmtId="166" fontId="10" fillId="0" borderId="23" xfId="5" applyNumberFormat="1" applyFont="1" applyBorder="1" applyProtection="1"/>
    <xf numFmtId="165" fontId="10" fillId="0" borderId="18" xfId="0" applyNumberFormat="1" applyFont="1" applyBorder="1" applyAlignment="1">
      <alignment horizontal="right"/>
    </xf>
    <xf numFmtId="165" fontId="10" fillId="0" borderId="0" xfId="0" applyNumberFormat="1" applyFont="1"/>
    <xf numFmtId="0" fontId="4" fillId="0" borderId="0" xfId="1" applyFont="1" applyAlignment="1">
      <alignment horizontal="left" vertical="top"/>
    </xf>
    <xf numFmtId="0" fontId="4" fillId="0" borderId="7" xfId="1" applyFont="1" applyBorder="1" applyAlignment="1">
      <alignment horizontal="left" vertical="center"/>
    </xf>
    <xf numFmtId="0" fontId="4" fillId="0" borderId="7" xfId="1" applyFont="1" applyBorder="1" applyAlignment="1">
      <alignment horizontal="left" vertical="top"/>
    </xf>
    <xf numFmtId="0" fontId="4" fillId="0" borderId="0" xfId="1" applyFont="1" applyAlignment="1">
      <alignment horizontal="left"/>
    </xf>
    <xf numFmtId="0" fontId="4" fillId="0" borderId="7" xfId="1" applyFont="1" applyBorder="1" applyAlignment="1">
      <alignment wrapText="1"/>
    </xf>
    <xf numFmtId="0" fontId="4" fillId="0" borderId="7" xfId="1" applyFont="1" applyBorder="1" applyAlignment="1">
      <alignment horizontal="left"/>
    </xf>
    <xf numFmtId="0" fontId="6" fillId="2" borderId="8" xfId="1" applyFont="1" applyFill="1" applyBorder="1" applyAlignment="1">
      <alignment horizontal="left" vertical="center" wrapText="1"/>
    </xf>
    <xf numFmtId="0" fontId="0" fillId="6" borderId="0" xfId="0" applyFill="1" applyProtection="1">
      <protection locked="0"/>
    </xf>
    <xf numFmtId="0" fontId="18" fillId="0" borderId="0" xfId="0" applyFont="1" applyAlignment="1">
      <alignment horizontal="left"/>
    </xf>
    <xf numFmtId="0" fontId="0" fillId="0" borderId="0" xfId="0" applyAlignment="1">
      <alignment horizontal="left"/>
    </xf>
    <xf numFmtId="0" fontId="2" fillId="0" borderId="7" xfId="1" applyFont="1" applyBorder="1" applyAlignment="1">
      <alignment horizontal="center" vertical="center" textRotation="90" wrapText="1"/>
    </xf>
    <xf numFmtId="0" fontId="2" fillId="7" borderId="7" xfId="1" applyFont="1" applyFill="1" applyBorder="1" applyAlignment="1">
      <alignment horizontal="center" vertical="center" textRotation="90" wrapText="1"/>
    </xf>
    <xf numFmtId="0" fontId="0" fillId="7" borderId="7" xfId="0" applyFill="1" applyBorder="1"/>
    <xf numFmtId="168" fontId="10" fillId="5" borderId="7" xfId="4" applyNumberFormat="1" applyFont="1" applyFill="1" applyBorder="1" applyProtection="1"/>
    <xf numFmtId="166" fontId="10" fillId="0" borderId="0" xfId="5" applyNumberFormat="1" applyFont="1" applyFill="1" applyBorder="1" applyProtection="1"/>
    <xf numFmtId="0" fontId="13" fillId="5" borderId="27" xfId="0" applyFont="1" applyFill="1" applyBorder="1" applyAlignment="1">
      <alignment horizontal="left"/>
    </xf>
    <xf numFmtId="0" fontId="13" fillId="5" borderId="12" xfId="0" applyFont="1" applyFill="1" applyBorder="1" applyAlignment="1">
      <alignment horizontal="left"/>
    </xf>
    <xf numFmtId="0" fontId="10" fillId="0" borderId="0" xfId="0" applyFont="1" applyAlignment="1">
      <alignment horizontal="left" vertical="top" wrapText="1"/>
    </xf>
    <xf numFmtId="0" fontId="19" fillId="0" borderId="0" xfId="0" applyFont="1"/>
    <xf numFmtId="0" fontId="19" fillId="0" borderId="22" xfId="0" applyFont="1" applyBorder="1" applyAlignment="1">
      <alignment horizontal="center" vertical="center" wrapText="1"/>
    </xf>
    <xf numFmtId="0" fontId="19" fillId="3" borderId="11" xfId="0" applyFont="1" applyFill="1" applyBorder="1" applyAlignment="1">
      <alignment horizontal="center" vertical="center" wrapText="1"/>
    </xf>
    <xf numFmtId="4" fontId="15" fillId="0" borderId="12" xfId="0" applyNumberFormat="1" applyFont="1" applyBorder="1" applyAlignment="1">
      <alignment horizontal="center" vertical="center" wrapText="1"/>
    </xf>
    <xf numFmtId="4" fontId="15" fillId="0" borderId="6" xfId="0" applyNumberFormat="1" applyFont="1" applyBorder="1" applyAlignment="1">
      <alignment horizontal="center" vertical="center" wrapText="1"/>
    </xf>
    <xf numFmtId="0" fontId="15" fillId="0" borderId="12" xfId="0" applyFont="1" applyBorder="1" applyAlignment="1">
      <alignment horizontal="left" vertical="center" wrapText="1"/>
    </xf>
    <xf numFmtId="0" fontId="15" fillId="0" borderId="6" xfId="0" applyFont="1" applyBorder="1" applyAlignment="1">
      <alignment horizontal="left" vertical="center" wrapText="1"/>
    </xf>
    <xf numFmtId="0" fontId="19" fillId="3" borderId="8" xfId="0" applyFont="1" applyFill="1" applyBorder="1" applyAlignment="1">
      <alignment horizontal="center" vertical="center" wrapText="1"/>
    </xf>
    <xf numFmtId="44" fontId="10" fillId="8" borderId="7" xfId="6" applyFont="1" applyFill="1" applyBorder="1" applyProtection="1"/>
    <xf numFmtId="43" fontId="0" fillId="0" borderId="0" xfId="0" applyNumberFormat="1"/>
    <xf numFmtId="43" fontId="0" fillId="0" borderId="0" xfId="4" applyFont="1" applyProtection="1"/>
    <xf numFmtId="0" fontId="2" fillId="0" borderId="28" xfId="1" applyFont="1" applyBorder="1" applyAlignment="1">
      <alignment horizontal="center" vertical="center" textRotation="90" wrapText="1"/>
    </xf>
    <xf numFmtId="43" fontId="0" fillId="8" borderId="0" xfId="4" applyFont="1" applyFill="1" applyBorder="1" applyProtection="1"/>
    <xf numFmtId="44" fontId="12" fillId="0" borderId="7" xfId="6" applyFont="1" applyFill="1" applyBorder="1" applyProtection="1"/>
    <xf numFmtId="168" fontId="10" fillId="0" borderId="7" xfId="4" applyNumberFormat="1" applyFont="1" applyFill="1" applyBorder="1" applyProtection="1"/>
    <xf numFmtId="44" fontId="14" fillId="0" borderId="7" xfId="6" applyFont="1" applyFill="1" applyBorder="1" applyProtection="1"/>
    <xf numFmtId="0" fontId="2" fillId="0" borderId="8" xfId="1" applyFont="1" applyBorder="1" applyAlignment="1">
      <alignment horizontal="center" vertical="center" textRotation="90" wrapText="1"/>
    </xf>
    <xf numFmtId="167" fontId="10" fillId="8" borderId="7" xfId="6" applyNumberFormat="1" applyFont="1" applyFill="1" applyBorder="1" applyProtection="1"/>
    <xf numFmtId="167" fontId="10" fillId="0" borderId="7" xfId="6" applyNumberFormat="1" applyFont="1" applyBorder="1" applyProtection="1"/>
    <xf numFmtId="167" fontId="12" fillId="5" borderId="7" xfId="6" applyNumberFormat="1" applyFont="1" applyFill="1" applyBorder="1" applyProtection="1"/>
    <xf numFmtId="44" fontId="12" fillId="0" borderId="7" xfId="6" applyFont="1" applyFill="1" applyBorder="1" applyAlignment="1" applyProtection="1">
      <alignment horizontal="right" wrapText="1"/>
    </xf>
    <xf numFmtId="165" fontId="0" fillId="5" borderId="7" xfId="0" applyNumberFormat="1" applyFill="1" applyBorder="1"/>
    <xf numFmtId="43" fontId="0" fillId="5" borderId="7" xfId="4" applyFont="1" applyFill="1" applyBorder="1"/>
    <xf numFmtId="44" fontId="13" fillId="3" borderId="19" xfId="6" applyFont="1" applyFill="1" applyBorder="1" applyProtection="1"/>
    <xf numFmtId="44" fontId="10" fillId="5" borderId="7" xfId="6" applyFont="1" applyFill="1" applyBorder="1" applyProtection="1"/>
    <xf numFmtId="0" fontId="13" fillId="5" borderId="26" xfId="0" applyFont="1" applyFill="1" applyBorder="1" applyAlignment="1">
      <alignment horizontal="left"/>
    </xf>
    <xf numFmtId="44" fontId="10" fillId="0" borderId="19" xfId="6" applyFont="1" applyBorder="1" applyProtection="1"/>
    <xf numFmtId="0" fontId="15" fillId="0" borderId="0" xfId="0" applyFont="1" applyAlignment="1">
      <alignment vertical="center"/>
    </xf>
    <xf numFmtId="4" fontId="21" fillId="9" borderId="8" xfId="0" applyNumberFormat="1" applyFont="1" applyFill="1" applyBorder="1" applyAlignment="1">
      <alignment horizontal="right"/>
    </xf>
    <xf numFmtId="0" fontId="0" fillId="0" borderId="32" xfId="0" applyBorder="1"/>
    <xf numFmtId="0" fontId="0" fillId="0" borderId="33" xfId="0" applyBorder="1"/>
    <xf numFmtId="0" fontId="0" fillId="0" borderId="34" xfId="0" applyBorder="1"/>
    <xf numFmtId="0" fontId="0" fillId="0" borderId="16" xfId="0" applyBorder="1"/>
    <xf numFmtId="0" fontId="0" fillId="0" borderId="17" xfId="0" applyBorder="1"/>
    <xf numFmtId="0" fontId="0" fillId="0" borderId="18" xfId="0" applyBorder="1" applyAlignment="1">
      <alignment horizontal="center"/>
    </xf>
    <xf numFmtId="44" fontId="0" fillId="0" borderId="0" xfId="0" applyNumberFormat="1"/>
    <xf numFmtId="44" fontId="8" fillId="9" borderId="19" xfId="6" applyFont="1" applyFill="1" applyBorder="1"/>
    <xf numFmtId="0" fontId="0" fillId="0" borderId="35" xfId="0" applyBorder="1"/>
    <xf numFmtId="44" fontId="8" fillId="9" borderId="23" xfId="6" applyFont="1" applyFill="1" applyBorder="1"/>
    <xf numFmtId="44" fontId="14" fillId="0" borderId="7" xfId="6" quotePrefix="1" applyFont="1" applyFill="1" applyBorder="1" applyAlignment="1" applyProtection="1">
      <alignment horizontal="center"/>
    </xf>
    <xf numFmtId="43" fontId="20" fillId="4" borderId="12" xfId="4" applyFont="1" applyFill="1" applyBorder="1" applyAlignment="1" applyProtection="1">
      <alignment horizontal="center" vertical="center" wrapText="1"/>
      <protection locked="0"/>
    </xf>
    <xf numFmtId="43" fontId="20" fillId="4" borderId="6" xfId="4" applyFont="1" applyFill="1" applyBorder="1" applyAlignment="1" applyProtection="1">
      <alignment horizontal="center" vertical="center" wrapText="1"/>
      <protection locked="0"/>
    </xf>
    <xf numFmtId="4" fontId="15" fillId="0" borderId="6" xfId="0" quotePrefix="1" applyNumberFormat="1" applyFont="1" applyBorder="1" applyAlignment="1">
      <alignment horizontal="center" vertical="center" wrapText="1"/>
    </xf>
    <xf numFmtId="0" fontId="0" fillId="4" borderId="0" xfId="0" applyFill="1" applyAlignment="1">
      <alignment horizontal="left"/>
    </xf>
    <xf numFmtId="0" fontId="0" fillId="7" borderId="0" xfId="0" applyFill="1" applyAlignment="1">
      <alignment horizontal="right"/>
    </xf>
    <xf numFmtId="44" fontId="8" fillId="3" borderId="7" xfId="0" applyNumberFormat="1" applyFont="1" applyFill="1" applyBorder="1"/>
    <xf numFmtId="43" fontId="0" fillId="3" borderId="7" xfId="0" applyNumberFormat="1" applyFill="1" applyBorder="1"/>
    <xf numFmtId="43" fontId="0" fillId="9" borderId="7" xfId="4" applyFont="1" applyFill="1" applyBorder="1"/>
    <xf numFmtId="0" fontId="3" fillId="0" borderId="7" xfId="1" applyFont="1" applyBorder="1" applyAlignment="1">
      <alignment horizontal="left" vertical="top"/>
    </xf>
    <xf numFmtId="0" fontId="13" fillId="5" borderId="25" xfId="0" applyFont="1" applyFill="1" applyBorder="1" applyAlignment="1">
      <alignment horizontal="left"/>
    </xf>
    <xf numFmtId="44" fontId="10" fillId="0" borderId="0" xfId="6" applyFont="1" applyAlignment="1" applyProtection="1">
      <alignment horizontal="left" vertical="top" wrapText="1"/>
    </xf>
    <xf numFmtId="0" fontId="10" fillId="0" borderId="0" xfId="0" applyFont="1" applyAlignment="1">
      <alignment horizontal="right" vertical="top" wrapText="1" indent="1"/>
    </xf>
    <xf numFmtId="43" fontId="10" fillId="0" borderId="0" xfId="4" applyFont="1" applyAlignment="1" applyProtection="1">
      <alignment horizontal="left" vertical="top" wrapText="1"/>
    </xf>
    <xf numFmtId="9" fontId="0" fillId="10" borderId="0" xfId="5" applyFont="1" applyFill="1" applyProtection="1">
      <protection locked="0"/>
    </xf>
    <xf numFmtId="44" fontId="0" fillId="11" borderId="0" xfId="6" applyFont="1" applyFill="1" applyProtection="1">
      <protection locked="0"/>
    </xf>
    <xf numFmtId="0" fontId="0" fillId="0" borderId="0" xfId="0" applyAlignment="1">
      <alignment horizontal="right"/>
    </xf>
    <xf numFmtId="169" fontId="0" fillId="0" borderId="0" xfId="0" applyNumberFormat="1"/>
    <xf numFmtId="2" fontId="0" fillId="0" borderId="0" xfId="0" applyNumberFormat="1"/>
    <xf numFmtId="10" fontId="0" fillId="12" borderId="0" xfId="5" applyNumberFormat="1" applyFont="1" applyFill="1" applyProtection="1"/>
    <xf numFmtId="0" fontId="3" fillId="0" borderId="7" xfId="1" applyFont="1" applyBorder="1" applyAlignment="1">
      <alignment horizontal="left" vertical="center"/>
    </xf>
    <xf numFmtId="43" fontId="0" fillId="0" borderId="0" xfId="4" applyFont="1" applyFill="1" applyBorder="1" applyProtection="1"/>
    <xf numFmtId="0" fontId="15" fillId="0" borderId="12" xfId="0" applyFont="1" applyBorder="1" applyAlignment="1">
      <alignment horizontal="center" vertical="center" wrapText="1"/>
    </xf>
    <xf numFmtId="0" fontId="15" fillId="0" borderId="34" xfId="0" applyFont="1" applyBorder="1" applyAlignment="1">
      <alignment horizontal="center" vertical="center" wrapText="1"/>
    </xf>
    <xf numFmtId="0" fontId="15" fillId="0" borderId="6" xfId="0" applyFont="1" applyBorder="1" applyAlignment="1">
      <alignment horizontal="center" vertical="center" wrapText="1"/>
    </xf>
    <xf numFmtId="0" fontId="15" fillId="0" borderId="0" xfId="0" applyFont="1" applyAlignment="1">
      <alignment horizontal="center" vertical="center" wrapText="1"/>
    </xf>
    <xf numFmtId="0" fontId="19" fillId="0" borderId="22" xfId="0" applyFont="1" applyBorder="1" applyAlignment="1">
      <alignment horizontal="left" vertical="center" wrapText="1"/>
    </xf>
    <xf numFmtId="168" fontId="0" fillId="7" borderId="0" xfId="4" applyNumberFormat="1" applyFont="1" applyFill="1" applyProtection="1"/>
    <xf numFmtId="168" fontId="0" fillId="13" borderId="0" xfId="4" applyNumberFormat="1" applyFont="1" applyFill="1" applyProtection="1"/>
    <xf numFmtId="0" fontId="0" fillId="13" borderId="7" xfId="0" applyFill="1" applyBorder="1"/>
    <xf numFmtId="168" fontId="0" fillId="0" borderId="0" xfId="4" applyNumberFormat="1" applyFont="1" applyFill="1" applyProtection="1"/>
    <xf numFmtId="168" fontId="8" fillId="7" borderId="0" xfId="4" applyNumberFormat="1" applyFont="1" applyFill="1" applyProtection="1"/>
    <xf numFmtId="44" fontId="11" fillId="16" borderId="19" xfId="6" applyFont="1" applyFill="1" applyBorder="1" applyProtection="1"/>
    <xf numFmtId="0" fontId="3" fillId="0" borderId="7" xfId="1" applyFont="1" applyBorder="1" applyAlignment="1">
      <alignment vertical="top" wrapText="1"/>
    </xf>
    <xf numFmtId="0" fontId="35" fillId="0" borderId="0" xfId="8" applyProtection="1">
      <protection locked="0"/>
    </xf>
    <xf numFmtId="0" fontId="37" fillId="0" borderId="0" xfId="0" applyFont="1"/>
    <xf numFmtId="0" fontId="34" fillId="0" borderId="0" xfId="0" applyFont="1"/>
    <xf numFmtId="0" fontId="8" fillId="12" borderId="36" xfId="0" applyFont="1" applyFill="1" applyBorder="1" applyAlignment="1">
      <alignment vertical="center"/>
    </xf>
    <xf numFmtId="0" fontId="0" fillId="15" borderId="36" xfId="0" applyFill="1" applyBorder="1" applyAlignment="1">
      <alignment horizontal="left" vertical="center" wrapText="1"/>
    </xf>
    <xf numFmtId="0" fontId="0" fillId="12" borderId="36" xfId="0" applyFill="1" applyBorder="1" applyAlignment="1">
      <alignment horizontal="left" vertical="center" wrapText="1"/>
    </xf>
    <xf numFmtId="0" fontId="8" fillId="12" borderId="36" xfId="0" applyFont="1" applyFill="1" applyBorder="1" applyAlignment="1">
      <alignment vertical="center" wrapText="1"/>
    </xf>
    <xf numFmtId="0" fontId="36" fillId="0" borderId="0" xfId="0" applyFont="1"/>
    <xf numFmtId="0" fontId="0" fillId="15" borderId="37" xfId="0" applyFill="1" applyBorder="1" applyAlignment="1">
      <alignment horizontal="left" vertical="center" wrapText="1"/>
    </xf>
    <xf numFmtId="0" fontId="0" fillId="15" borderId="38" xfId="0" applyFill="1" applyBorder="1" applyAlignment="1">
      <alignment horizontal="left" vertical="center" wrapText="1"/>
    </xf>
    <xf numFmtId="0" fontId="28" fillId="14" borderId="36" xfId="0" applyFont="1" applyFill="1" applyBorder="1" applyAlignment="1">
      <alignment horizontal="justify" vertical="center"/>
    </xf>
    <xf numFmtId="0" fontId="34" fillId="0" borderId="0" xfId="0" applyFont="1"/>
    <xf numFmtId="0" fontId="21" fillId="0" borderId="0" xfId="0" applyFont="1"/>
    <xf numFmtId="0" fontId="35" fillId="0" borderId="0" xfId="8" applyProtection="1"/>
    <xf numFmtId="0" fontId="8" fillId="0" borderId="39" xfId="0" applyFont="1" applyBorder="1"/>
    <xf numFmtId="0" fontId="28" fillId="14" borderId="37" xfId="0" applyFont="1" applyFill="1" applyBorder="1" applyAlignment="1">
      <alignment horizontal="justify" vertical="center"/>
    </xf>
    <xf numFmtId="0" fontId="28" fillId="14" borderId="38" xfId="0" applyFont="1" applyFill="1" applyBorder="1" applyAlignment="1">
      <alignment horizontal="justify" vertical="center"/>
    </xf>
    <xf numFmtId="0" fontId="37" fillId="0" borderId="0" xfId="0" applyFont="1"/>
    <xf numFmtId="0" fontId="0" fillId="12" borderId="37" xfId="0" applyFill="1" applyBorder="1" applyAlignment="1">
      <alignment horizontal="left" vertical="center" wrapText="1"/>
    </xf>
    <xf numFmtId="0" fontId="0" fillId="12" borderId="38" xfId="0" applyFill="1" applyBorder="1" applyAlignment="1">
      <alignment horizontal="left" vertical="center" wrapText="1"/>
    </xf>
    <xf numFmtId="0" fontId="30" fillId="0" borderId="0" xfId="0" applyFont="1" applyAlignment="1">
      <alignment horizontal="right"/>
    </xf>
    <xf numFmtId="0" fontId="13" fillId="5" borderId="4" xfId="0" applyFont="1" applyFill="1" applyBorder="1" applyAlignment="1">
      <alignment horizontal="center"/>
    </xf>
    <xf numFmtId="0" fontId="13" fillId="5" borderId="5" xfId="0" applyFont="1" applyFill="1" applyBorder="1" applyAlignment="1">
      <alignment horizontal="center"/>
    </xf>
    <xf numFmtId="0" fontId="13" fillId="5" borderId="6" xfId="0" applyFont="1" applyFill="1" applyBorder="1" applyAlignment="1">
      <alignment horizontal="center"/>
    </xf>
    <xf numFmtId="0" fontId="13" fillId="5" borderId="4" xfId="0" applyFont="1" applyFill="1" applyBorder="1" applyAlignment="1">
      <alignment horizontal="left"/>
    </xf>
    <xf numFmtId="0" fontId="13" fillId="5" borderId="5" xfId="0" applyFont="1" applyFill="1" applyBorder="1" applyAlignment="1">
      <alignment horizontal="left"/>
    </xf>
    <xf numFmtId="0" fontId="13" fillId="5" borderId="6" xfId="0" applyFont="1" applyFill="1" applyBorder="1" applyAlignment="1">
      <alignment horizontal="left"/>
    </xf>
    <xf numFmtId="0" fontId="13" fillId="5" borderId="24" xfId="0" applyFont="1" applyFill="1" applyBorder="1" applyAlignment="1">
      <alignment horizontal="right"/>
    </xf>
    <xf numFmtId="0" fontId="13" fillId="5" borderId="25" xfId="0" applyFont="1" applyFill="1" applyBorder="1" applyAlignment="1">
      <alignment horizontal="right"/>
    </xf>
    <xf numFmtId="0" fontId="13" fillId="5" borderId="25" xfId="0" applyFont="1" applyFill="1" applyBorder="1" applyAlignment="1">
      <alignment horizontal="left"/>
    </xf>
    <xf numFmtId="0" fontId="0" fillId="0" borderId="29" xfId="0" applyBorder="1"/>
    <xf numFmtId="0" fontId="0" fillId="0" borderId="30" xfId="0" applyBorder="1"/>
    <xf numFmtId="0" fontId="0" fillId="0" borderId="31" xfId="0" applyBorder="1"/>
    <xf numFmtId="0" fontId="11" fillId="5" borderId="13" xfId="0" applyFont="1" applyFill="1" applyBorder="1" applyAlignment="1">
      <alignment horizontal="center"/>
    </xf>
    <xf numFmtId="0" fontId="11" fillId="5" borderId="14" xfId="0" applyFont="1" applyFill="1" applyBorder="1" applyAlignment="1">
      <alignment horizontal="center"/>
    </xf>
    <xf numFmtId="0" fontId="11" fillId="5" borderId="15" xfId="0" applyFont="1" applyFill="1" applyBorder="1" applyAlignment="1">
      <alignment horizontal="center"/>
    </xf>
  </cellXfs>
  <cellStyles count="9">
    <cellStyle name="Collegamento ipertestuale" xfId="8" builtinId="8"/>
    <cellStyle name="Migliaia" xfId="4" builtinId="3"/>
    <cellStyle name="Migliaia 2" xfId="3" xr:uid="{00000000-0005-0000-0000-000000000000}"/>
    <cellStyle name="Normale" xfId="0" builtinId="0"/>
    <cellStyle name="Normale 2" xfId="1" xr:uid="{00000000-0005-0000-0000-000002000000}"/>
    <cellStyle name="Normale 3" xfId="2" xr:uid="{00000000-0005-0000-0000-000003000000}"/>
    <cellStyle name="Percentuale" xfId="5" builtinId="5"/>
    <cellStyle name="Valuta" xfId="6" builtinId="4"/>
    <cellStyle name="Valuta 2" xfId="7" xr:uid="{CAE0B0DC-9D30-4975-BC41-0BB0423E7715}"/>
  </cellStyles>
  <dxfs count="1">
    <dxf>
      <font>
        <color rgb="FFC00000"/>
      </font>
      <fill>
        <patternFill>
          <bgColor rgb="FFFFC000"/>
        </patternFill>
      </fill>
    </dxf>
  </dxfs>
  <tableStyles count="0" defaultTableStyle="TableStyleMedium2" defaultPivotStyle="PivotStyleLight16"/>
  <colors>
    <mruColors>
      <color rgb="FFC6E0B4"/>
      <color rgb="FFD9E1F2"/>
      <color rgb="FFB4C6E7"/>
      <color rgb="FFF8CBA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trlProps/ctrlProp1.xml><?xml version="1.0" encoding="utf-8"?>
<formControlPr xmlns="http://schemas.microsoft.com/office/spreadsheetml/2009/9/main" objectType="CheckBox" fmlaLink="$O$9" lockText="1"/>
</file>

<file path=xl/ctrlProps/ctrlProp2.xml><?xml version="1.0" encoding="utf-8"?>
<formControlPr xmlns="http://schemas.microsoft.com/office/spreadsheetml/2009/9/main" objectType="CheckBox" fmlaLink="$M$9" lockText="1"/>
</file>

<file path=xl/ctrlProps/ctrlProp3.xml><?xml version="1.0" encoding="utf-8"?>
<formControlPr xmlns="http://schemas.microsoft.com/office/spreadsheetml/2009/9/main" objectType="CheckBox" fmlaLink="$P$9" lockText="1"/>
</file>

<file path=xl/ctrlProps/ctrlProp4.xml><?xml version="1.0" encoding="utf-8"?>
<formControlPr xmlns="http://schemas.microsoft.com/office/spreadsheetml/2009/9/main" objectType="CheckBox" fmlaLink="$M$10" lockText="1"/>
</file>

<file path=xl/ctrlProps/ctrlProp5.xml><?xml version="1.0" encoding="utf-8"?>
<formControlPr xmlns="http://schemas.microsoft.com/office/spreadsheetml/2009/9/main" objectType="CheckBox" fmlaLink="$M$11" lockText="1"/>
</file>

<file path=xl/ctrlProps/ctrlProp6.xml><?xml version="1.0" encoding="utf-8"?>
<formControlPr xmlns="http://schemas.microsoft.com/office/spreadsheetml/2009/9/main" objectType="CheckBox" fmlaLink="$M$12" lockText="1"/>
</file>

<file path=xl/ctrlProps/ctrlProp7.xml><?xml version="1.0" encoding="utf-8"?>
<formControlPr xmlns="http://schemas.microsoft.com/office/spreadsheetml/2009/9/main" objectType="CheckBox" fmlaLink="$M$13" lockText="1"/>
</file>

<file path=xl/ctrlProps/ctrlProp8.xml><?xml version="1.0" encoding="utf-8"?>
<formControlPr xmlns="http://schemas.microsoft.com/office/spreadsheetml/2009/9/main" objectType="CheckBox" fmlaLink="$M$15" lockText="1"/>
</file>

<file path=xl/ctrlProps/ctrlProp9.xml><?xml version="1.0" encoding="utf-8"?>
<formControlPr xmlns="http://schemas.microsoft.com/office/spreadsheetml/2009/9/main" objectType="CheckBox" fmlaLink="$M$16" lockText="1"/>
</file>

<file path=xl/ctrlProps/ctrlProp10.xml><?xml version="1.0" encoding="utf-8"?>
<formControlPr xmlns="http://schemas.microsoft.com/office/spreadsheetml/2009/9/main" objectType="CheckBox" fmlaLink="$M$17" lockText="1"/>
</file>

<file path=xl/ctrlProps/ctrlProp11.xml><?xml version="1.0" encoding="utf-8"?>
<formControlPr xmlns="http://schemas.microsoft.com/office/spreadsheetml/2009/9/main" objectType="CheckBox" fmlaLink="$L$10" lockText="1"/>
</file>

<file path=xl/ctrlProps/ctrlProp12.xml><?xml version="1.0" encoding="utf-8"?>
<formControlPr xmlns="http://schemas.microsoft.com/office/spreadsheetml/2009/9/main" objectType="CheckBox" fmlaLink="$L$11" lockText="1"/>
</file>

<file path=xl/ctrlProps/ctrlProp13.xml><?xml version="1.0" encoding="utf-8"?>
<formControlPr xmlns="http://schemas.microsoft.com/office/spreadsheetml/2009/9/main" objectType="CheckBox" fmlaLink="$L$15" lockText="1"/>
</file>

<file path=xl/ctrlProps/ctrlProp14.xml><?xml version="1.0" encoding="utf-8"?>
<formControlPr xmlns="http://schemas.microsoft.com/office/spreadsheetml/2009/9/main" objectType="CheckBox" fmlaLink="$L$16" lockText="1"/>
</file>

<file path=xl/ctrlProps/ctrlProp15.xml><?xml version="1.0" encoding="utf-8"?>
<formControlPr xmlns="http://schemas.microsoft.com/office/spreadsheetml/2009/9/main" objectType="CheckBox" fmlaLink="$L$17" lockText="1"/>
</file>

<file path=xl/ctrlProps/ctrlProp16.xml><?xml version="1.0" encoding="utf-8"?>
<formControlPr xmlns="http://schemas.microsoft.com/office/spreadsheetml/2009/9/main" objectType="CheckBox" fmlaLink="$N$15" lockText="1"/>
</file>

<file path=xl/ctrlProps/ctrlProp17.xml><?xml version="1.0" encoding="utf-8"?>
<formControlPr xmlns="http://schemas.microsoft.com/office/spreadsheetml/2009/9/main" objectType="CheckBox" fmlaLink="$O$15" lockText="1"/>
</file>

<file path=xl/ctrlProps/ctrlProp18.xml><?xml version="1.0" encoding="utf-8"?>
<formControlPr xmlns="http://schemas.microsoft.com/office/spreadsheetml/2009/9/main" objectType="CheckBox" fmlaLink="$P$15" lockText="1"/>
</file>

<file path=xl/ctrlProps/ctrlProp19.xml><?xml version="1.0" encoding="utf-8"?>
<formControlPr xmlns="http://schemas.microsoft.com/office/spreadsheetml/2009/9/main" objectType="CheckBox" fmlaLink="$O$16" lockText="1"/>
</file>

<file path=xl/ctrlProps/ctrlProp20.xml><?xml version="1.0" encoding="utf-8"?>
<formControlPr xmlns="http://schemas.microsoft.com/office/spreadsheetml/2009/9/main" objectType="CheckBox" fmlaLink="$P$16" lockText="1"/>
</file>

<file path=xl/ctrlProps/ctrlProp21.xml><?xml version="1.0" encoding="utf-8"?>
<formControlPr xmlns="http://schemas.microsoft.com/office/spreadsheetml/2009/9/main" objectType="CheckBox" fmlaLink="$O$17" lockText="1"/>
</file>

<file path=xl/ctrlProps/ctrlProp22.xml><?xml version="1.0" encoding="utf-8"?>
<formControlPr xmlns="http://schemas.microsoft.com/office/spreadsheetml/2009/9/main" objectType="CheckBox" fmlaLink="$P$17" lockText="1"/>
</file>

<file path=xl/ctrlProps/ctrlProp23.xml><?xml version="1.0" encoding="utf-8"?>
<formControlPr xmlns="http://schemas.microsoft.com/office/spreadsheetml/2009/9/main" objectType="CheckBox" fmlaLink="$N$17" lockText="1"/>
</file>

<file path=xl/ctrlProps/ctrlProp24.xml><?xml version="1.0" encoding="utf-8"?>
<formControlPr xmlns="http://schemas.microsoft.com/office/spreadsheetml/2009/9/main" objectType="CheckBox" fmlaLink="$N$16" lockText="1"/>
</file>

<file path=xl/ctrlProps/ctrlProp25.xml><?xml version="1.0" encoding="utf-8"?>
<formControlPr xmlns="http://schemas.microsoft.com/office/spreadsheetml/2009/9/main" objectType="CheckBox" fmlaLink="$P$13" lockText="1"/>
</file>

<file path=xl/ctrlProps/ctrlProp26.xml><?xml version="1.0" encoding="utf-8"?>
<formControlPr xmlns="http://schemas.microsoft.com/office/spreadsheetml/2009/9/main" objectType="CheckBox" fmlaLink="$P$10" lockText="1"/>
</file>

<file path=xl/ctrlProps/ctrlProp27.xml><?xml version="1.0" encoding="utf-8"?>
<formControlPr xmlns="http://schemas.microsoft.com/office/spreadsheetml/2009/9/main" objectType="CheckBox" fmlaLink="$O$10" lockText="1"/>
</file>

<file path=xl/ctrlProps/ctrlProp28.xml><?xml version="1.0" encoding="utf-8"?>
<formControlPr xmlns="http://schemas.microsoft.com/office/spreadsheetml/2009/9/main" objectType="CheckBox" fmlaLink="$O$11" lockText="1"/>
</file>

<file path=xl/ctrlProps/ctrlProp29.xml><?xml version="1.0" encoding="utf-8"?>
<formControlPr xmlns="http://schemas.microsoft.com/office/spreadsheetml/2009/9/main" objectType="CheckBox" fmlaLink="$N$26" lockText="1"/>
</file>

<file path=xl/ctrlProps/ctrlProp30.xml><?xml version="1.0" encoding="utf-8"?>
<formControlPr xmlns="http://schemas.microsoft.com/office/spreadsheetml/2009/9/main" objectType="CheckBox" fmlaLink="$N$29" lockText="1"/>
</file>

<file path=xl/ctrlProps/ctrlProp31.xml><?xml version="1.0" encoding="utf-8"?>
<formControlPr xmlns="http://schemas.microsoft.com/office/spreadsheetml/2009/9/main" objectType="CheckBox" fmlaLink="$N$27" lockText="1"/>
</file>

<file path=xl/ctrlProps/ctrlProp32.xml><?xml version="1.0" encoding="utf-8"?>
<formControlPr xmlns="http://schemas.microsoft.com/office/spreadsheetml/2009/9/main" objectType="CheckBox" fmlaLink="$O$26" lockText="1"/>
</file>

<file path=xl/ctrlProps/ctrlProp33.xml><?xml version="1.0" encoding="utf-8"?>
<formControlPr xmlns="http://schemas.microsoft.com/office/spreadsheetml/2009/9/main" objectType="CheckBox" fmlaLink="$O$27" lockText="1"/>
</file>

<file path=xl/ctrlProps/ctrlProp34.xml><?xml version="1.0" encoding="utf-8"?>
<formControlPr xmlns="http://schemas.microsoft.com/office/spreadsheetml/2009/9/main" objectType="CheckBox" fmlaLink="$O$29" lockText="1"/>
</file>

<file path=xl/ctrlProps/ctrlProp35.xml><?xml version="1.0" encoding="utf-8"?>
<formControlPr xmlns="http://schemas.microsoft.com/office/spreadsheetml/2009/9/main" objectType="CheckBox" fmlaLink="$M$27" lockText="1"/>
</file>

<file path=xl/ctrlProps/ctrlProp36.xml><?xml version="1.0" encoding="utf-8"?>
<formControlPr xmlns="http://schemas.microsoft.com/office/spreadsheetml/2009/9/main" objectType="CheckBox" fmlaLink="$M$22" lockText="1"/>
</file>

<file path=xl/ctrlProps/ctrlProp37.xml><?xml version="1.0" encoding="utf-8"?>
<formControlPr xmlns="http://schemas.microsoft.com/office/spreadsheetml/2009/9/main" objectType="CheckBox" fmlaLink="$M$21" lockText="1"/>
</file>

<file path=xl/ctrlProps/ctrlProp38.xml><?xml version="1.0" encoding="utf-8"?>
<formControlPr xmlns="http://schemas.microsoft.com/office/spreadsheetml/2009/9/main" objectType="CheckBox" fmlaLink="$N$21" lockText="1"/>
</file>

<file path=xl/ctrlProps/ctrlProp39.xml><?xml version="1.0" encoding="utf-8"?>
<formControlPr xmlns="http://schemas.microsoft.com/office/spreadsheetml/2009/9/main" objectType="CheckBox" fmlaLink="$N$22" lockText="1"/>
</file>

<file path=xl/ctrlProps/ctrlProp40.xml><?xml version="1.0" encoding="utf-8"?>
<formControlPr xmlns="http://schemas.microsoft.com/office/spreadsheetml/2009/9/main" objectType="CheckBox" fmlaLink="$O$22" lockText="1"/>
</file>

<file path=xl/ctrlProps/ctrlProp41.xml><?xml version="1.0" encoding="utf-8"?>
<formControlPr xmlns="http://schemas.microsoft.com/office/spreadsheetml/2009/9/main" objectType="CheckBox" fmlaLink="$P$21" lockText="1"/>
</file>

<file path=xl/ctrlProps/ctrlProp42.xml><?xml version="1.0" encoding="utf-8"?>
<formControlPr xmlns="http://schemas.microsoft.com/office/spreadsheetml/2009/9/main" objectType="CheckBox" fmlaLink="$O$28" lockText="1"/>
</file>

<file path=xl/ctrlProps/ctrlProp43.xml><?xml version="1.0" encoding="utf-8"?>
<formControlPr xmlns="http://schemas.microsoft.com/office/spreadsheetml/2009/9/main" objectType="CheckBox" fmlaLink="$M$28" lockText="1"/>
</file>

<file path=xl/ctrlProps/ctrlProp44.xml><?xml version="1.0" encoding="utf-8"?>
<formControlPr xmlns="http://schemas.microsoft.com/office/spreadsheetml/2009/9/main" objectType="CheckBox" fmlaLink="$M$29" lockText="1"/>
</file>

<file path=xl/ctrlProps/ctrlProp45.xml><?xml version="1.0" encoding="utf-8"?>
<formControlPr xmlns="http://schemas.microsoft.com/office/spreadsheetml/2009/9/main" objectType="CheckBox" fmlaLink="$L$29" lockText="1"/>
</file>

<file path=xl/ctrlProps/ctrlProp46.xml><?xml version="1.0" encoding="utf-8"?>
<formControlPr xmlns="http://schemas.microsoft.com/office/spreadsheetml/2009/9/main" objectType="CheckBox" fmlaLink="$L$8" lockText="1"/>
</file>

<file path=xl/ctrlProps/ctrlProp47.xml><?xml version="1.0" encoding="utf-8"?>
<formControlPr xmlns="http://schemas.microsoft.com/office/spreadsheetml/2009/9/main" objectType="CheckBox" fmlaLink="$L$7" lockText="1"/>
</file>

<file path=xl/ctrlProps/ctrlProp48.xml><?xml version="1.0" encoding="utf-8"?>
<formControlPr xmlns="http://schemas.microsoft.com/office/spreadsheetml/2009/9/main" objectType="CheckBox" fmlaLink="$L$14" lockText="1"/>
</file>

<file path=xl/ctrlProps/ctrlProp49.xml><?xml version="1.0" encoding="utf-8"?>
<formControlPr xmlns="http://schemas.microsoft.com/office/spreadsheetml/2009/9/main" objectType="CheckBox" fmlaLink="$M$14" lockText="1"/>
</file>

<file path=xl/ctrlProps/ctrlProp50.xml><?xml version="1.0" encoding="utf-8"?>
<formControlPr xmlns="http://schemas.microsoft.com/office/spreadsheetml/2009/9/main" objectType="CheckBox" fmlaLink="$N$14" lockText="1"/>
</file>

<file path=xl/ctrlProps/ctrlProp51.xml><?xml version="1.0" encoding="utf-8"?>
<formControlPr xmlns="http://schemas.microsoft.com/office/spreadsheetml/2009/9/main" objectType="CheckBox" fmlaLink="$O$14" lockText="1"/>
</file>

<file path=xl/ctrlProps/ctrlProp52.xml><?xml version="1.0" encoding="utf-8"?>
<formControlPr xmlns="http://schemas.microsoft.com/office/spreadsheetml/2009/9/main" objectType="CheckBox" fmlaLink="$M$8" lockText="1"/>
</file>

<file path=xl/ctrlProps/ctrlProp53.xml><?xml version="1.0" encoding="utf-8"?>
<formControlPr xmlns="http://schemas.microsoft.com/office/spreadsheetml/2009/9/main" objectType="CheckBox" fmlaLink="$M$7" lockText="1"/>
</file>

<file path=xl/ctrlProps/ctrlProp54.xml><?xml version="1.0" encoding="utf-8"?>
<formControlPr xmlns="http://schemas.microsoft.com/office/spreadsheetml/2009/9/main" objectType="CheckBox" fmlaLink="$O$8" lockText="1"/>
</file>

<file path=xl/ctrlProps/ctrlProp55.xml><?xml version="1.0" encoding="utf-8"?>
<formControlPr xmlns="http://schemas.microsoft.com/office/spreadsheetml/2009/9/main" objectType="CheckBox" fmlaLink="$O$7" lockText="1"/>
</file>

<file path=xl/ctrlProps/ctrlProp56.xml><?xml version="1.0" encoding="utf-8"?>
<formControlPr xmlns="http://schemas.microsoft.com/office/spreadsheetml/2009/9/main" objectType="CheckBox" fmlaLink="$P$8" lockText="1"/>
</file>

<file path=xl/drawings/_rels/drawing1.xml.rels><?xml version="1.0" encoding="UTF-8" standalone="yes"?>
<Relationships xmlns="http://schemas.openxmlformats.org/package/2006/relationships"><Relationship Id="rId2" Type="http://schemas.openxmlformats.org/officeDocument/2006/relationships/image" Target="../media/image2.sv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8083550</xdr:colOff>
      <xdr:row>0</xdr:row>
      <xdr:rowOff>44450</xdr:rowOff>
    </xdr:from>
    <xdr:to>
      <xdr:col>1</xdr:col>
      <xdr:colOff>9902825</xdr:colOff>
      <xdr:row>4</xdr:row>
      <xdr:rowOff>31750</xdr:rowOff>
    </xdr:to>
    <xdr:pic>
      <xdr:nvPicPr>
        <xdr:cNvPr id="3" name="Elemento grafico 2">
          <a:extLst>
            <a:ext uri="{FF2B5EF4-FFF2-40B4-BE49-F238E27FC236}">
              <a16:creationId xmlns:a16="http://schemas.microsoft.com/office/drawing/2014/main" id="{00000000-0008-0000-0000-000003000000}"/>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rcRect t="11765"/>
        <a:stretch/>
      </xdr:blipFill>
      <xdr:spPr>
        <a:xfrm>
          <a:off x="9632950" y="44450"/>
          <a:ext cx="1819275" cy="85725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7</xdr:col>
          <xdr:colOff>7620</xdr:colOff>
          <xdr:row>8</xdr:row>
          <xdr:rowOff>0</xdr:rowOff>
        </xdr:from>
        <xdr:to>
          <xdr:col>8</xdr:col>
          <xdr:colOff>0</xdr:colOff>
          <xdr:row>9</xdr:row>
          <xdr:rowOff>0</xdr:rowOff>
        </xdr:to>
        <xdr:sp macro="" textlink="">
          <xdr:nvSpPr>
            <xdr:cNvPr id="7169" name="Check Box 1" hidden="1">
              <a:extLst>
                <a:ext uri="{63B3BB69-23CF-44E3-9099-C40C66FF867C}">
                  <a14:compatExt spid="_x0000_s7169"/>
                </a:ext>
                <a:ext uri="{FF2B5EF4-FFF2-40B4-BE49-F238E27FC236}">
                  <a16:creationId xmlns:a16="http://schemas.microsoft.com/office/drawing/2014/main" id="{00000000-0008-0000-0200-000001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xdr:colOff>
          <xdr:row>8</xdr:row>
          <xdr:rowOff>0</xdr:rowOff>
        </xdr:from>
        <xdr:to>
          <xdr:col>6</xdr:col>
          <xdr:colOff>0</xdr:colOff>
          <xdr:row>9</xdr:row>
          <xdr:rowOff>0</xdr:rowOff>
        </xdr:to>
        <xdr:sp macro="" textlink="">
          <xdr:nvSpPr>
            <xdr:cNvPr id="7170" name="Check Box 2" hidden="1">
              <a:extLst>
                <a:ext uri="{63B3BB69-23CF-44E3-9099-C40C66FF867C}">
                  <a14:compatExt spid="_x0000_s7170"/>
                </a:ext>
                <a:ext uri="{FF2B5EF4-FFF2-40B4-BE49-F238E27FC236}">
                  <a16:creationId xmlns:a16="http://schemas.microsoft.com/office/drawing/2014/main" id="{00000000-0008-0000-0200-000002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8</xdr:row>
          <xdr:rowOff>0</xdr:rowOff>
        </xdr:from>
        <xdr:to>
          <xdr:col>9</xdr:col>
          <xdr:colOff>0</xdr:colOff>
          <xdr:row>9</xdr:row>
          <xdr:rowOff>0</xdr:rowOff>
        </xdr:to>
        <xdr:sp macro="" textlink="">
          <xdr:nvSpPr>
            <xdr:cNvPr id="7171" name="Check Box 3" hidden="1">
              <a:extLst>
                <a:ext uri="{63B3BB69-23CF-44E3-9099-C40C66FF867C}">
                  <a14:compatExt spid="_x0000_s7171"/>
                </a:ext>
                <a:ext uri="{FF2B5EF4-FFF2-40B4-BE49-F238E27FC236}">
                  <a16:creationId xmlns:a16="http://schemas.microsoft.com/office/drawing/2014/main" id="{00000000-0008-0000-0200-000003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xdr:colOff>
          <xdr:row>9</xdr:row>
          <xdr:rowOff>0</xdr:rowOff>
        </xdr:from>
        <xdr:to>
          <xdr:col>6</xdr:col>
          <xdr:colOff>0</xdr:colOff>
          <xdr:row>10</xdr:row>
          <xdr:rowOff>0</xdr:rowOff>
        </xdr:to>
        <xdr:sp macro="" textlink="">
          <xdr:nvSpPr>
            <xdr:cNvPr id="7172" name="Check Box 4" hidden="1">
              <a:extLst>
                <a:ext uri="{63B3BB69-23CF-44E3-9099-C40C66FF867C}">
                  <a14:compatExt spid="_x0000_s7172"/>
                </a:ext>
                <a:ext uri="{FF2B5EF4-FFF2-40B4-BE49-F238E27FC236}">
                  <a16:creationId xmlns:a16="http://schemas.microsoft.com/office/drawing/2014/main" id="{00000000-0008-0000-0200-000004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xdr:colOff>
          <xdr:row>10</xdr:row>
          <xdr:rowOff>0</xdr:rowOff>
        </xdr:from>
        <xdr:to>
          <xdr:col>6</xdr:col>
          <xdr:colOff>0</xdr:colOff>
          <xdr:row>11</xdr:row>
          <xdr:rowOff>0</xdr:rowOff>
        </xdr:to>
        <xdr:sp macro="" textlink="">
          <xdr:nvSpPr>
            <xdr:cNvPr id="7173" name="Check Box 5" hidden="1">
              <a:extLst>
                <a:ext uri="{63B3BB69-23CF-44E3-9099-C40C66FF867C}">
                  <a14:compatExt spid="_x0000_s7173"/>
                </a:ext>
                <a:ext uri="{FF2B5EF4-FFF2-40B4-BE49-F238E27FC236}">
                  <a16:creationId xmlns:a16="http://schemas.microsoft.com/office/drawing/2014/main" id="{00000000-0008-0000-0200-000005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xdr:colOff>
          <xdr:row>11</xdr:row>
          <xdr:rowOff>0</xdr:rowOff>
        </xdr:from>
        <xdr:to>
          <xdr:col>6</xdr:col>
          <xdr:colOff>0</xdr:colOff>
          <xdr:row>12</xdr:row>
          <xdr:rowOff>0</xdr:rowOff>
        </xdr:to>
        <xdr:sp macro="" textlink="">
          <xdr:nvSpPr>
            <xdr:cNvPr id="7174" name="Check Box 6" hidden="1">
              <a:extLst>
                <a:ext uri="{63B3BB69-23CF-44E3-9099-C40C66FF867C}">
                  <a14:compatExt spid="_x0000_s7174"/>
                </a:ext>
                <a:ext uri="{FF2B5EF4-FFF2-40B4-BE49-F238E27FC236}">
                  <a16:creationId xmlns:a16="http://schemas.microsoft.com/office/drawing/2014/main" id="{00000000-0008-0000-0200-000006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xdr:colOff>
          <xdr:row>12</xdr:row>
          <xdr:rowOff>0</xdr:rowOff>
        </xdr:from>
        <xdr:to>
          <xdr:col>6</xdr:col>
          <xdr:colOff>0</xdr:colOff>
          <xdr:row>13</xdr:row>
          <xdr:rowOff>0</xdr:rowOff>
        </xdr:to>
        <xdr:sp macro="" textlink="">
          <xdr:nvSpPr>
            <xdr:cNvPr id="7175" name="Check Box 7" hidden="1">
              <a:extLst>
                <a:ext uri="{63B3BB69-23CF-44E3-9099-C40C66FF867C}">
                  <a14:compatExt spid="_x0000_s7175"/>
                </a:ext>
                <a:ext uri="{FF2B5EF4-FFF2-40B4-BE49-F238E27FC236}">
                  <a16:creationId xmlns:a16="http://schemas.microsoft.com/office/drawing/2014/main" id="{00000000-0008-0000-0200-000007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xdr:colOff>
          <xdr:row>14</xdr:row>
          <xdr:rowOff>0</xdr:rowOff>
        </xdr:from>
        <xdr:to>
          <xdr:col>6</xdr:col>
          <xdr:colOff>0</xdr:colOff>
          <xdr:row>15</xdr:row>
          <xdr:rowOff>0</xdr:rowOff>
        </xdr:to>
        <xdr:sp macro="" textlink="">
          <xdr:nvSpPr>
            <xdr:cNvPr id="7176" name="Check Box 8" hidden="1">
              <a:extLst>
                <a:ext uri="{63B3BB69-23CF-44E3-9099-C40C66FF867C}">
                  <a14:compatExt spid="_x0000_s7176"/>
                </a:ext>
                <a:ext uri="{FF2B5EF4-FFF2-40B4-BE49-F238E27FC236}">
                  <a16:creationId xmlns:a16="http://schemas.microsoft.com/office/drawing/2014/main" id="{00000000-0008-0000-0200-000008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xdr:colOff>
          <xdr:row>15</xdr:row>
          <xdr:rowOff>0</xdr:rowOff>
        </xdr:from>
        <xdr:to>
          <xdr:col>6</xdr:col>
          <xdr:colOff>0</xdr:colOff>
          <xdr:row>16</xdr:row>
          <xdr:rowOff>0</xdr:rowOff>
        </xdr:to>
        <xdr:sp macro="" textlink="">
          <xdr:nvSpPr>
            <xdr:cNvPr id="7177" name="Check Box 9" hidden="1">
              <a:extLst>
                <a:ext uri="{63B3BB69-23CF-44E3-9099-C40C66FF867C}">
                  <a14:compatExt spid="_x0000_s7177"/>
                </a:ext>
                <a:ext uri="{FF2B5EF4-FFF2-40B4-BE49-F238E27FC236}">
                  <a16:creationId xmlns:a16="http://schemas.microsoft.com/office/drawing/2014/main" id="{00000000-0008-0000-0200-000009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xdr:colOff>
          <xdr:row>16</xdr:row>
          <xdr:rowOff>0</xdr:rowOff>
        </xdr:from>
        <xdr:to>
          <xdr:col>6</xdr:col>
          <xdr:colOff>0</xdr:colOff>
          <xdr:row>17</xdr:row>
          <xdr:rowOff>0</xdr:rowOff>
        </xdr:to>
        <xdr:sp macro="" textlink="">
          <xdr:nvSpPr>
            <xdr:cNvPr id="7178" name="Check Box 10" hidden="1">
              <a:extLst>
                <a:ext uri="{63B3BB69-23CF-44E3-9099-C40C66FF867C}">
                  <a14:compatExt spid="_x0000_s7178"/>
                </a:ext>
                <a:ext uri="{FF2B5EF4-FFF2-40B4-BE49-F238E27FC236}">
                  <a16:creationId xmlns:a16="http://schemas.microsoft.com/office/drawing/2014/main" id="{00000000-0008-0000-0200-00000A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8</xdr:row>
          <xdr:rowOff>175260</xdr:rowOff>
        </xdr:from>
        <xdr:to>
          <xdr:col>5</xdr:col>
          <xdr:colOff>0</xdr:colOff>
          <xdr:row>9</xdr:row>
          <xdr:rowOff>175260</xdr:rowOff>
        </xdr:to>
        <xdr:sp macro="" textlink="">
          <xdr:nvSpPr>
            <xdr:cNvPr id="7179" name="Check Box 11" hidden="1">
              <a:extLst>
                <a:ext uri="{63B3BB69-23CF-44E3-9099-C40C66FF867C}">
                  <a14:compatExt spid="_x0000_s7179"/>
                </a:ext>
                <a:ext uri="{FF2B5EF4-FFF2-40B4-BE49-F238E27FC236}">
                  <a16:creationId xmlns:a16="http://schemas.microsoft.com/office/drawing/2014/main" id="{00000000-0008-0000-0200-00000B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10</xdr:row>
          <xdr:rowOff>0</xdr:rowOff>
        </xdr:from>
        <xdr:to>
          <xdr:col>5</xdr:col>
          <xdr:colOff>0</xdr:colOff>
          <xdr:row>11</xdr:row>
          <xdr:rowOff>0</xdr:rowOff>
        </xdr:to>
        <xdr:sp macro="" textlink="">
          <xdr:nvSpPr>
            <xdr:cNvPr id="7180" name="Check Box 12" hidden="1">
              <a:extLst>
                <a:ext uri="{63B3BB69-23CF-44E3-9099-C40C66FF867C}">
                  <a14:compatExt spid="_x0000_s7180"/>
                </a:ext>
                <a:ext uri="{FF2B5EF4-FFF2-40B4-BE49-F238E27FC236}">
                  <a16:creationId xmlns:a16="http://schemas.microsoft.com/office/drawing/2014/main" id="{00000000-0008-0000-0200-00000C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14</xdr:row>
          <xdr:rowOff>0</xdr:rowOff>
        </xdr:from>
        <xdr:to>
          <xdr:col>5</xdr:col>
          <xdr:colOff>0</xdr:colOff>
          <xdr:row>15</xdr:row>
          <xdr:rowOff>0</xdr:rowOff>
        </xdr:to>
        <xdr:sp macro="" textlink="">
          <xdr:nvSpPr>
            <xdr:cNvPr id="7181" name="Check Box 13" hidden="1">
              <a:extLst>
                <a:ext uri="{63B3BB69-23CF-44E3-9099-C40C66FF867C}">
                  <a14:compatExt spid="_x0000_s7181"/>
                </a:ext>
                <a:ext uri="{FF2B5EF4-FFF2-40B4-BE49-F238E27FC236}">
                  <a16:creationId xmlns:a16="http://schemas.microsoft.com/office/drawing/2014/main" id="{00000000-0008-0000-0200-00000D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15</xdr:row>
          <xdr:rowOff>0</xdr:rowOff>
        </xdr:from>
        <xdr:to>
          <xdr:col>5</xdr:col>
          <xdr:colOff>0</xdr:colOff>
          <xdr:row>16</xdr:row>
          <xdr:rowOff>0</xdr:rowOff>
        </xdr:to>
        <xdr:sp macro="" textlink="">
          <xdr:nvSpPr>
            <xdr:cNvPr id="7182" name="Check Box 14" hidden="1">
              <a:extLst>
                <a:ext uri="{63B3BB69-23CF-44E3-9099-C40C66FF867C}">
                  <a14:compatExt spid="_x0000_s7182"/>
                </a:ext>
                <a:ext uri="{FF2B5EF4-FFF2-40B4-BE49-F238E27FC236}">
                  <a16:creationId xmlns:a16="http://schemas.microsoft.com/office/drawing/2014/main" id="{00000000-0008-0000-0200-00000E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16</xdr:row>
          <xdr:rowOff>0</xdr:rowOff>
        </xdr:from>
        <xdr:to>
          <xdr:col>5</xdr:col>
          <xdr:colOff>0</xdr:colOff>
          <xdr:row>17</xdr:row>
          <xdr:rowOff>0</xdr:rowOff>
        </xdr:to>
        <xdr:sp macro="" textlink="">
          <xdr:nvSpPr>
            <xdr:cNvPr id="7183" name="Check Box 15" hidden="1">
              <a:extLst>
                <a:ext uri="{63B3BB69-23CF-44E3-9099-C40C66FF867C}">
                  <a14:compatExt spid="_x0000_s7183"/>
                </a:ext>
                <a:ext uri="{FF2B5EF4-FFF2-40B4-BE49-F238E27FC236}">
                  <a16:creationId xmlns:a16="http://schemas.microsoft.com/office/drawing/2014/main" id="{00000000-0008-0000-0200-00000F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7620</xdr:colOff>
          <xdr:row>14</xdr:row>
          <xdr:rowOff>0</xdr:rowOff>
        </xdr:from>
        <xdr:to>
          <xdr:col>7</xdr:col>
          <xdr:colOff>0</xdr:colOff>
          <xdr:row>15</xdr:row>
          <xdr:rowOff>0</xdr:rowOff>
        </xdr:to>
        <xdr:sp macro="" textlink="">
          <xdr:nvSpPr>
            <xdr:cNvPr id="7184" name="Check Box 16" hidden="1">
              <a:extLst>
                <a:ext uri="{63B3BB69-23CF-44E3-9099-C40C66FF867C}">
                  <a14:compatExt spid="_x0000_s7184"/>
                </a:ext>
                <a:ext uri="{FF2B5EF4-FFF2-40B4-BE49-F238E27FC236}">
                  <a16:creationId xmlns:a16="http://schemas.microsoft.com/office/drawing/2014/main" id="{00000000-0008-0000-0200-000010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14</xdr:row>
          <xdr:rowOff>0</xdr:rowOff>
        </xdr:from>
        <xdr:to>
          <xdr:col>8</xdr:col>
          <xdr:colOff>0</xdr:colOff>
          <xdr:row>15</xdr:row>
          <xdr:rowOff>0</xdr:rowOff>
        </xdr:to>
        <xdr:sp macro="" textlink="">
          <xdr:nvSpPr>
            <xdr:cNvPr id="7186" name="Check Box 18" hidden="1">
              <a:extLst>
                <a:ext uri="{63B3BB69-23CF-44E3-9099-C40C66FF867C}">
                  <a14:compatExt spid="_x0000_s7186"/>
                </a:ext>
                <a:ext uri="{FF2B5EF4-FFF2-40B4-BE49-F238E27FC236}">
                  <a16:creationId xmlns:a16="http://schemas.microsoft.com/office/drawing/2014/main" id="{00000000-0008-0000-0200-000012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14</xdr:row>
          <xdr:rowOff>0</xdr:rowOff>
        </xdr:from>
        <xdr:to>
          <xdr:col>9</xdr:col>
          <xdr:colOff>0</xdr:colOff>
          <xdr:row>15</xdr:row>
          <xdr:rowOff>0</xdr:rowOff>
        </xdr:to>
        <xdr:sp macro="" textlink="">
          <xdr:nvSpPr>
            <xdr:cNvPr id="7188" name="Check Box 20" hidden="1">
              <a:extLst>
                <a:ext uri="{63B3BB69-23CF-44E3-9099-C40C66FF867C}">
                  <a14:compatExt spid="_x0000_s7188"/>
                </a:ext>
                <a:ext uri="{FF2B5EF4-FFF2-40B4-BE49-F238E27FC236}">
                  <a16:creationId xmlns:a16="http://schemas.microsoft.com/office/drawing/2014/main" id="{00000000-0008-0000-0200-000014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15</xdr:row>
          <xdr:rowOff>0</xdr:rowOff>
        </xdr:from>
        <xdr:to>
          <xdr:col>8</xdr:col>
          <xdr:colOff>0</xdr:colOff>
          <xdr:row>16</xdr:row>
          <xdr:rowOff>0</xdr:rowOff>
        </xdr:to>
        <xdr:sp macro="" textlink="">
          <xdr:nvSpPr>
            <xdr:cNvPr id="7190" name="Check Box 22" hidden="1">
              <a:extLst>
                <a:ext uri="{63B3BB69-23CF-44E3-9099-C40C66FF867C}">
                  <a14:compatExt spid="_x0000_s7190"/>
                </a:ext>
                <a:ext uri="{FF2B5EF4-FFF2-40B4-BE49-F238E27FC236}">
                  <a16:creationId xmlns:a16="http://schemas.microsoft.com/office/drawing/2014/main" id="{00000000-0008-0000-0200-000016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15</xdr:row>
          <xdr:rowOff>0</xdr:rowOff>
        </xdr:from>
        <xdr:to>
          <xdr:col>9</xdr:col>
          <xdr:colOff>0</xdr:colOff>
          <xdr:row>16</xdr:row>
          <xdr:rowOff>0</xdr:rowOff>
        </xdr:to>
        <xdr:sp macro="" textlink="">
          <xdr:nvSpPr>
            <xdr:cNvPr id="7191" name="Check Box 23" hidden="1">
              <a:extLst>
                <a:ext uri="{63B3BB69-23CF-44E3-9099-C40C66FF867C}">
                  <a14:compatExt spid="_x0000_s7191"/>
                </a:ext>
                <a:ext uri="{FF2B5EF4-FFF2-40B4-BE49-F238E27FC236}">
                  <a16:creationId xmlns:a16="http://schemas.microsoft.com/office/drawing/2014/main" id="{00000000-0008-0000-0200-000017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16</xdr:row>
          <xdr:rowOff>0</xdr:rowOff>
        </xdr:from>
        <xdr:to>
          <xdr:col>8</xdr:col>
          <xdr:colOff>0</xdr:colOff>
          <xdr:row>17</xdr:row>
          <xdr:rowOff>0</xdr:rowOff>
        </xdr:to>
        <xdr:sp macro="" textlink="">
          <xdr:nvSpPr>
            <xdr:cNvPr id="7193" name="Check Box 25" hidden="1">
              <a:extLst>
                <a:ext uri="{63B3BB69-23CF-44E3-9099-C40C66FF867C}">
                  <a14:compatExt spid="_x0000_s7193"/>
                </a:ext>
                <a:ext uri="{FF2B5EF4-FFF2-40B4-BE49-F238E27FC236}">
                  <a16:creationId xmlns:a16="http://schemas.microsoft.com/office/drawing/2014/main" id="{00000000-0008-0000-0200-000019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16</xdr:row>
          <xdr:rowOff>0</xdr:rowOff>
        </xdr:from>
        <xdr:to>
          <xdr:col>9</xdr:col>
          <xdr:colOff>0</xdr:colOff>
          <xdr:row>17</xdr:row>
          <xdr:rowOff>0</xdr:rowOff>
        </xdr:to>
        <xdr:sp macro="" textlink="">
          <xdr:nvSpPr>
            <xdr:cNvPr id="7194" name="Check Box 26" hidden="1">
              <a:extLst>
                <a:ext uri="{63B3BB69-23CF-44E3-9099-C40C66FF867C}">
                  <a14:compatExt spid="_x0000_s7194"/>
                </a:ext>
                <a:ext uri="{FF2B5EF4-FFF2-40B4-BE49-F238E27FC236}">
                  <a16:creationId xmlns:a16="http://schemas.microsoft.com/office/drawing/2014/main" id="{00000000-0008-0000-0200-00001A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7620</xdr:colOff>
          <xdr:row>16</xdr:row>
          <xdr:rowOff>0</xdr:rowOff>
        </xdr:from>
        <xdr:to>
          <xdr:col>7</xdr:col>
          <xdr:colOff>0</xdr:colOff>
          <xdr:row>17</xdr:row>
          <xdr:rowOff>0</xdr:rowOff>
        </xdr:to>
        <xdr:sp macro="" textlink="">
          <xdr:nvSpPr>
            <xdr:cNvPr id="7197" name="Check Box 29" hidden="1">
              <a:extLst>
                <a:ext uri="{63B3BB69-23CF-44E3-9099-C40C66FF867C}">
                  <a14:compatExt spid="_x0000_s7197"/>
                </a:ext>
                <a:ext uri="{FF2B5EF4-FFF2-40B4-BE49-F238E27FC236}">
                  <a16:creationId xmlns:a16="http://schemas.microsoft.com/office/drawing/2014/main" id="{00000000-0008-0000-0200-00001D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7620</xdr:colOff>
          <xdr:row>15</xdr:row>
          <xdr:rowOff>0</xdr:rowOff>
        </xdr:from>
        <xdr:to>
          <xdr:col>7</xdr:col>
          <xdr:colOff>0</xdr:colOff>
          <xdr:row>16</xdr:row>
          <xdr:rowOff>0</xdr:rowOff>
        </xdr:to>
        <xdr:sp macro="" textlink="">
          <xdr:nvSpPr>
            <xdr:cNvPr id="7200" name="Check Box 32" hidden="1">
              <a:extLst>
                <a:ext uri="{63B3BB69-23CF-44E3-9099-C40C66FF867C}">
                  <a14:compatExt spid="_x0000_s7200"/>
                </a:ext>
                <a:ext uri="{FF2B5EF4-FFF2-40B4-BE49-F238E27FC236}">
                  <a16:creationId xmlns:a16="http://schemas.microsoft.com/office/drawing/2014/main" id="{00000000-0008-0000-0200-000020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12</xdr:row>
          <xdr:rowOff>0</xdr:rowOff>
        </xdr:from>
        <xdr:to>
          <xdr:col>9</xdr:col>
          <xdr:colOff>0</xdr:colOff>
          <xdr:row>13</xdr:row>
          <xdr:rowOff>0</xdr:rowOff>
        </xdr:to>
        <xdr:sp macro="" textlink="">
          <xdr:nvSpPr>
            <xdr:cNvPr id="7216" name="Check Box 48" hidden="1">
              <a:extLst>
                <a:ext uri="{63B3BB69-23CF-44E3-9099-C40C66FF867C}">
                  <a14:compatExt spid="_x0000_s7216"/>
                </a:ext>
                <a:ext uri="{FF2B5EF4-FFF2-40B4-BE49-F238E27FC236}">
                  <a16:creationId xmlns:a16="http://schemas.microsoft.com/office/drawing/2014/main" id="{00000000-0008-0000-0200-000030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9</xdr:row>
          <xdr:rowOff>0</xdr:rowOff>
        </xdr:from>
        <xdr:to>
          <xdr:col>9</xdr:col>
          <xdr:colOff>0</xdr:colOff>
          <xdr:row>10</xdr:row>
          <xdr:rowOff>0</xdr:rowOff>
        </xdr:to>
        <xdr:sp macro="" textlink="">
          <xdr:nvSpPr>
            <xdr:cNvPr id="7217" name="Check Box 49" hidden="1">
              <a:extLst>
                <a:ext uri="{63B3BB69-23CF-44E3-9099-C40C66FF867C}">
                  <a14:compatExt spid="_x0000_s7217"/>
                </a:ext>
                <a:ext uri="{FF2B5EF4-FFF2-40B4-BE49-F238E27FC236}">
                  <a16:creationId xmlns:a16="http://schemas.microsoft.com/office/drawing/2014/main" id="{00000000-0008-0000-0200-000031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9</xdr:row>
          <xdr:rowOff>0</xdr:rowOff>
        </xdr:from>
        <xdr:to>
          <xdr:col>8</xdr:col>
          <xdr:colOff>0</xdr:colOff>
          <xdr:row>10</xdr:row>
          <xdr:rowOff>0</xdr:rowOff>
        </xdr:to>
        <xdr:sp macro="" textlink="">
          <xdr:nvSpPr>
            <xdr:cNvPr id="7218" name="Check Box 50" hidden="1">
              <a:extLst>
                <a:ext uri="{63B3BB69-23CF-44E3-9099-C40C66FF867C}">
                  <a14:compatExt spid="_x0000_s7218"/>
                </a:ext>
                <a:ext uri="{FF2B5EF4-FFF2-40B4-BE49-F238E27FC236}">
                  <a16:creationId xmlns:a16="http://schemas.microsoft.com/office/drawing/2014/main" id="{00000000-0008-0000-0200-000032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10</xdr:row>
          <xdr:rowOff>0</xdr:rowOff>
        </xdr:from>
        <xdr:to>
          <xdr:col>8</xdr:col>
          <xdr:colOff>0</xdr:colOff>
          <xdr:row>11</xdr:row>
          <xdr:rowOff>0</xdr:rowOff>
        </xdr:to>
        <xdr:sp macro="" textlink="">
          <xdr:nvSpPr>
            <xdr:cNvPr id="7219" name="Check Box 51" hidden="1">
              <a:extLst>
                <a:ext uri="{63B3BB69-23CF-44E3-9099-C40C66FF867C}">
                  <a14:compatExt spid="_x0000_s7219"/>
                </a:ext>
                <a:ext uri="{FF2B5EF4-FFF2-40B4-BE49-F238E27FC236}">
                  <a16:creationId xmlns:a16="http://schemas.microsoft.com/office/drawing/2014/main" id="{00000000-0008-0000-0200-000033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7620</xdr:colOff>
          <xdr:row>25</xdr:row>
          <xdr:rowOff>0</xdr:rowOff>
        </xdr:from>
        <xdr:to>
          <xdr:col>7</xdr:col>
          <xdr:colOff>0</xdr:colOff>
          <xdr:row>26</xdr:row>
          <xdr:rowOff>0</xdr:rowOff>
        </xdr:to>
        <xdr:sp macro="" textlink="">
          <xdr:nvSpPr>
            <xdr:cNvPr id="7221" name="Check Box 53" hidden="1">
              <a:extLst>
                <a:ext uri="{63B3BB69-23CF-44E3-9099-C40C66FF867C}">
                  <a14:compatExt spid="_x0000_s7221"/>
                </a:ext>
                <a:ext uri="{FF2B5EF4-FFF2-40B4-BE49-F238E27FC236}">
                  <a16:creationId xmlns:a16="http://schemas.microsoft.com/office/drawing/2014/main" id="{00000000-0008-0000-0200-000035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7620</xdr:colOff>
          <xdr:row>28</xdr:row>
          <xdr:rowOff>0</xdr:rowOff>
        </xdr:from>
        <xdr:to>
          <xdr:col>7</xdr:col>
          <xdr:colOff>0</xdr:colOff>
          <xdr:row>29</xdr:row>
          <xdr:rowOff>0</xdr:rowOff>
        </xdr:to>
        <xdr:sp macro="" textlink="">
          <xdr:nvSpPr>
            <xdr:cNvPr id="7223" name="Check Box 55" hidden="1">
              <a:extLst>
                <a:ext uri="{63B3BB69-23CF-44E3-9099-C40C66FF867C}">
                  <a14:compatExt spid="_x0000_s7223"/>
                </a:ext>
                <a:ext uri="{FF2B5EF4-FFF2-40B4-BE49-F238E27FC236}">
                  <a16:creationId xmlns:a16="http://schemas.microsoft.com/office/drawing/2014/main" id="{00000000-0008-0000-0200-000037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7620</xdr:colOff>
          <xdr:row>26</xdr:row>
          <xdr:rowOff>0</xdr:rowOff>
        </xdr:from>
        <xdr:to>
          <xdr:col>7</xdr:col>
          <xdr:colOff>0</xdr:colOff>
          <xdr:row>27</xdr:row>
          <xdr:rowOff>0</xdr:rowOff>
        </xdr:to>
        <xdr:sp macro="" textlink="">
          <xdr:nvSpPr>
            <xdr:cNvPr id="7225" name="Check Box 57" hidden="1">
              <a:extLst>
                <a:ext uri="{63B3BB69-23CF-44E3-9099-C40C66FF867C}">
                  <a14:compatExt spid="_x0000_s7225"/>
                </a:ext>
                <a:ext uri="{FF2B5EF4-FFF2-40B4-BE49-F238E27FC236}">
                  <a16:creationId xmlns:a16="http://schemas.microsoft.com/office/drawing/2014/main" id="{00000000-0008-0000-0200-000039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25</xdr:row>
          <xdr:rowOff>0</xdr:rowOff>
        </xdr:from>
        <xdr:to>
          <xdr:col>8</xdr:col>
          <xdr:colOff>0</xdr:colOff>
          <xdr:row>26</xdr:row>
          <xdr:rowOff>0</xdr:rowOff>
        </xdr:to>
        <xdr:sp macro="" textlink="">
          <xdr:nvSpPr>
            <xdr:cNvPr id="7227" name="Check Box 59" hidden="1">
              <a:extLst>
                <a:ext uri="{63B3BB69-23CF-44E3-9099-C40C66FF867C}">
                  <a14:compatExt spid="_x0000_s7227"/>
                </a:ext>
                <a:ext uri="{FF2B5EF4-FFF2-40B4-BE49-F238E27FC236}">
                  <a16:creationId xmlns:a16="http://schemas.microsoft.com/office/drawing/2014/main" id="{00000000-0008-0000-0200-00003B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26</xdr:row>
          <xdr:rowOff>0</xdr:rowOff>
        </xdr:from>
        <xdr:to>
          <xdr:col>8</xdr:col>
          <xdr:colOff>0</xdr:colOff>
          <xdr:row>27</xdr:row>
          <xdr:rowOff>0</xdr:rowOff>
        </xdr:to>
        <xdr:sp macro="" textlink="">
          <xdr:nvSpPr>
            <xdr:cNvPr id="7229" name="Check Box 61" hidden="1">
              <a:extLst>
                <a:ext uri="{63B3BB69-23CF-44E3-9099-C40C66FF867C}">
                  <a14:compatExt spid="_x0000_s7229"/>
                </a:ext>
                <a:ext uri="{FF2B5EF4-FFF2-40B4-BE49-F238E27FC236}">
                  <a16:creationId xmlns:a16="http://schemas.microsoft.com/office/drawing/2014/main" id="{00000000-0008-0000-0200-00003D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28</xdr:row>
          <xdr:rowOff>0</xdr:rowOff>
        </xdr:from>
        <xdr:to>
          <xdr:col>8</xdr:col>
          <xdr:colOff>0</xdr:colOff>
          <xdr:row>29</xdr:row>
          <xdr:rowOff>0</xdr:rowOff>
        </xdr:to>
        <xdr:sp macro="" textlink="">
          <xdr:nvSpPr>
            <xdr:cNvPr id="7231" name="Check Box 63" hidden="1">
              <a:extLst>
                <a:ext uri="{63B3BB69-23CF-44E3-9099-C40C66FF867C}">
                  <a14:compatExt spid="_x0000_s7231"/>
                </a:ext>
                <a:ext uri="{FF2B5EF4-FFF2-40B4-BE49-F238E27FC236}">
                  <a16:creationId xmlns:a16="http://schemas.microsoft.com/office/drawing/2014/main" id="{00000000-0008-0000-0200-00003F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xdr:colOff>
          <xdr:row>26</xdr:row>
          <xdr:rowOff>0</xdr:rowOff>
        </xdr:from>
        <xdr:to>
          <xdr:col>6</xdr:col>
          <xdr:colOff>0</xdr:colOff>
          <xdr:row>27</xdr:row>
          <xdr:rowOff>0</xdr:rowOff>
        </xdr:to>
        <xdr:sp macro="" textlink="">
          <xdr:nvSpPr>
            <xdr:cNvPr id="7232" name="Check Box 64" hidden="1">
              <a:extLst>
                <a:ext uri="{63B3BB69-23CF-44E3-9099-C40C66FF867C}">
                  <a14:compatExt spid="_x0000_s7232"/>
                </a:ext>
                <a:ext uri="{FF2B5EF4-FFF2-40B4-BE49-F238E27FC236}">
                  <a16:creationId xmlns:a16="http://schemas.microsoft.com/office/drawing/2014/main" id="{00000000-0008-0000-0200-000040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xdr:colOff>
          <xdr:row>21</xdr:row>
          <xdr:rowOff>0</xdr:rowOff>
        </xdr:from>
        <xdr:to>
          <xdr:col>6</xdr:col>
          <xdr:colOff>0</xdr:colOff>
          <xdr:row>22</xdr:row>
          <xdr:rowOff>0</xdr:rowOff>
        </xdr:to>
        <xdr:sp macro="" textlink="">
          <xdr:nvSpPr>
            <xdr:cNvPr id="7233" name="Check Box 65" hidden="1">
              <a:extLst>
                <a:ext uri="{63B3BB69-23CF-44E3-9099-C40C66FF867C}">
                  <a14:compatExt spid="_x0000_s7233"/>
                </a:ext>
                <a:ext uri="{FF2B5EF4-FFF2-40B4-BE49-F238E27FC236}">
                  <a16:creationId xmlns:a16="http://schemas.microsoft.com/office/drawing/2014/main" id="{00000000-0008-0000-0200-000041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xdr:colOff>
          <xdr:row>20</xdr:row>
          <xdr:rowOff>0</xdr:rowOff>
        </xdr:from>
        <xdr:to>
          <xdr:col>6</xdr:col>
          <xdr:colOff>0</xdr:colOff>
          <xdr:row>21</xdr:row>
          <xdr:rowOff>0</xdr:rowOff>
        </xdr:to>
        <xdr:sp macro="" textlink="">
          <xdr:nvSpPr>
            <xdr:cNvPr id="7234" name="Check Box 66" hidden="1">
              <a:extLst>
                <a:ext uri="{63B3BB69-23CF-44E3-9099-C40C66FF867C}">
                  <a14:compatExt spid="_x0000_s7234"/>
                </a:ext>
                <a:ext uri="{FF2B5EF4-FFF2-40B4-BE49-F238E27FC236}">
                  <a16:creationId xmlns:a16="http://schemas.microsoft.com/office/drawing/2014/main" id="{00000000-0008-0000-0200-000042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7620</xdr:colOff>
          <xdr:row>20</xdr:row>
          <xdr:rowOff>0</xdr:rowOff>
        </xdr:from>
        <xdr:to>
          <xdr:col>7</xdr:col>
          <xdr:colOff>0</xdr:colOff>
          <xdr:row>21</xdr:row>
          <xdr:rowOff>0</xdr:rowOff>
        </xdr:to>
        <xdr:sp macro="" textlink="">
          <xdr:nvSpPr>
            <xdr:cNvPr id="7235" name="Check Box 67" hidden="1">
              <a:extLst>
                <a:ext uri="{63B3BB69-23CF-44E3-9099-C40C66FF867C}">
                  <a14:compatExt spid="_x0000_s7235"/>
                </a:ext>
                <a:ext uri="{FF2B5EF4-FFF2-40B4-BE49-F238E27FC236}">
                  <a16:creationId xmlns:a16="http://schemas.microsoft.com/office/drawing/2014/main" id="{00000000-0008-0000-0200-000043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7620</xdr:colOff>
          <xdr:row>21</xdr:row>
          <xdr:rowOff>0</xdr:rowOff>
        </xdr:from>
        <xdr:to>
          <xdr:col>7</xdr:col>
          <xdr:colOff>0</xdr:colOff>
          <xdr:row>22</xdr:row>
          <xdr:rowOff>0</xdr:rowOff>
        </xdr:to>
        <xdr:sp macro="" textlink="">
          <xdr:nvSpPr>
            <xdr:cNvPr id="7236" name="Check Box 68" hidden="1">
              <a:extLst>
                <a:ext uri="{63B3BB69-23CF-44E3-9099-C40C66FF867C}">
                  <a14:compatExt spid="_x0000_s7236"/>
                </a:ext>
                <a:ext uri="{FF2B5EF4-FFF2-40B4-BE49-F238E27FC236}">
                  <a16:creationId xmlns:a16="http://schemas.microsoft.com/office/drawing/2014/main" id="{00000000-0008-0000-0200-000044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21</xdr:row>
          <xdr:rowOff>0</xdr:rowOff>
        </xdr:from>
        <xdr:to>
          <xdr:col>8</xdr:col>
          <xdr:colOff>0</xdr:colOff>
          <xdr:row>22</xdr:row>
          <xdr:rowOff>0</xdr:rowOff>
        </xdr:to>
        <xdr:sp macro="" textlink="">
          <xdr:nvSpPr>
            <xdr:cNvPr id="7238" name="Check Box 70" hidden="1">
              <a:extLst>
                <a:ext uri="{63B3BB69-23CF-44E3-9099-C40C66FF867C}">
                  <a14:compatExt spid="_x0000_s7238"/>
                </a:ext>
                <a:ext uri="{FF2B5EF4-FFF2-40B4-BE49-F238E27FC236}">
                  <a16:creationId xmlns:a16="http://schemas.microsoft.com/office/drawing/2014/main" id="{00000000-0008-0000-0200-000046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20</xdr:row>
          <xdr:rowOff>0</xdr:rowOff>
        </xdr:from>
        <xdr:to>
          <xdr:col>9</xdr:col>
          <xdr:colOff>0</xdr:colOff>
          <xdr:row>21</xdr:row>
          <xdr:rowOff>0</xdr:rowOff>
        </xdr:to>
        <xdr:sp macro="" textlink="">
          <xdr:nvSpPr>
            <xdr:cNvPr id="7239" name="Check Box 71" hidden="1">
              <a:extLst>
                <a:ext uri="{63B3BB69-23CF-44E3-9099-C40C66FF867C}">
                  <a14:compatExt spid="_x0000_s7239"/>
                </a:ext>
                <a:ext uri="{FF2B5EF4-FFF2-40B4-BE49-F238E27FC236}">
                  <a16:creationId xmlns:a16="http://schemas.microsoft.com/office/drawing/2014/main" id="{00000000-0008-0000-0200-000047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27</xdr:row>
          <xdr:rowOff>0</xdr:rowOff>
        </xdr:from>
        <xdr:to>
          <xdr:col>8</xdr:col>
          <xdr:colOff>0</xdr:colOff>
          <xdr:row>28</xdr:row>
          <xdr:rowOff>0</xdr:rowOff>
        </xdr:to>
        <xdr:sp macro="" textlink="">
          <xdr:nvSpPr>
            <xdr:cNvPr id="7244" name="Check Box 76" hidden="1">
              <a:extLst>
                <a:ext uri="{63B3BB69-23CF-44E3-9099-C40C66FF867C}">
                  <a14:compatExt spid="_x0000_s7244"/>
                </a:ext>
                <a:ext uri="{FF2B5EF4-FFF2-40B4-BE49-F238E27FC236}">
                  <a16:creationId xmlns:a16="http://schemas.microsoft.com/office/drawing/2014/main" id="{00000000-0008-0000-0200-00004C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xdr:colOff>
          <xdr:row>27</xdr:row>
          <xdr:rowOff>0</xdr:rowOff>
        </xdr:from>
        <xdr:to>
          <xdr:col>6</xdr:col>
          <xdr:colOff>0</xdr:colOff>
          <xdr:row>28</xdr:row>
          <xdr:rowOff>0</xdr:rowOff>
        </xdr:to>
        <xdr:sp macro="" textlink="">
          <xdr:nvSpPr>
            <xdr:cNvPr id="7246" name="Check Box 78" hidden="1">
              <a:extLst>
                <a:ext uri="{63B3BB69-23CF-44E3-9099-C40C66FF867C}">
                  <a14:compatExt spid="_x0000_s7246"/>
                </a:ext>
                <a:ext uri="{FF2B5EF4-FFF2-40B4-BE49-F238E27FC236}">
                  <a16:creationId xmlns:a16="http://schemas.microsoft.com/office/drawing/2014/main" id="{00000000-0008-0000-0200-00004E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xdr:colOff>
          <xdr:row>28</xdr:row>
          <xdr:rowOff>0</xdr:rowOff>
        </xdr:from>
        <xdr:to>
          <xdr:col>6</xdr:col>
          <xdr:colOff>0</xdr:colOff>
          <xdr:row>28</xdr:row>
          <xdr:rowOff>182880</xdr:rowOff>
        </xdr:to>
        <xdr:sp macro="" textlink="">
          <xdr:nvSpPr>
            <xdr:cNvPr id="7247" name="Check Box 79" hidden="1">
              <a:extLst>
                <a:ext uri="{63B3BB69-23CF-44E3-9099-C40C66FF867C}">
                  <a14:compatExt spid="_x0000_s7247"/>
                </a:ext>
                <a:ext uri="{FF2B5EF4-FFF2-40B4-BE49-F238E27FC236}">
                  <a16:creationId xmlns:a16="http://schemas.microsoft.com/office/drawing/2014/main" id="{00000000-0008-0000-0200-00004F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28</xdr:row>
          <xdr:rowOff>0</xdr:rowOff>
        </xdr:from>
        <xdr:to>
          <xdr:col>5</xdr:col>
          <xdr:colOff>0</xdr:colOff>
          <xdr:row>28</xdr:row>
          <xdr:rowOff>182880</xdr:rowOff>
        </xdr:to>
        <xdr:sp macro="" textlink="">
          <xdr:nvSpPr>
            <xdr:cNvPr id="7248" name="Check Box 80" hidden="1">
              <a:extLst>
                <a:ext uri="{63B3BB69-23CF-44E3-9099-C40C66FF867C}">
                  <a14:compatExt spid="_x0000_s7248"/>
                </a:ext>
                <a:ext uri="{FF2B5EF4-FFF2-40B4-BE49-F238E27FC236}">
                  <a16:creationId xmlns:a16="http://schemas.microsoft.com/office/drawing/2014/main" id="{00000000-0008-0000-0200-000050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7</xdr:row>
          <xdr:rowOff>0</xdr:rowOff>
        </xdr:from>
        <xdr:to>
          <xdr:col>5</xdr:col>
          <xdr:colOff>0</xdr:colOff>
          <xdr:row>8</xdr:row>
          <xdr:rowOff>0</xdr:rowOff>
        </xdr:to>
        <xdr:sp macro="" textlink="">
          <xdr:nvSpPr>
            <xdr:cNvPr id="7251" name="Check Box 83" hidden="1">
              <a:extLst>
                <a:ext uri="{63B3BB69-23CF-44E3-9099-C40C66FF867C}">
                  <a14:compatExt spid="_x0000_s7251"/>
                </a:ext>
                <a:ext uri="{FF2B5EF4-FFF2-40B4-BE49-F238E27FC236}">
                  <a16:creationId xmlns:a16="http://schemas.microsoft.com/office/drawing/2014/main" id="{00000000-0008-0000-0200-000053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6</xdr:row>
          <xdr:rowOff>0</xdr:rowOff>
        </xdr:from>
        <xdr:to>
          <xdr:col>5</xdr:col>
          <xdr:colOff>0</xdr:colOff>
          <xdr:row>7</xdr:row>
          <xdr:rowOff>0</xdr:rowOff>
        </xdr:to>
        <xdr:sp macro="" textlink="">
          <xdr:nvSpPr>
            <xdr:cNvPr id="7252" name="Check Box 84" hidden="1">
              <a:extLst>
                <a:ext uri="{63B3BB69-23CF-44E3-9099-C40C66FF867C}">
                  <a14:compatExt spid="_x0000_s7252"/>
                </a:ext>
                <a:ext uri="{FF2B5EF4-FFF2-40B4-BE49-F238E27FC236}">
                  <a16:creationId xmlns:a16="http://schemas.microsoft.com/office/drawing/2014/main" id="{00000000-0008-0000-0200-000054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13</xdr:row>
          <xdr:rowOff>0</xdr:rowOff>
        </xdr:from>
        <xdr:to>
          <xdr:col>5</xdr:col>
          <xdr:colOff>0</xdr:colOff>
          <xdr:row>14</xdr:row>
          <xdr:rowOff>0</xdr:rowOff>
        </xdr:to>
        <xdr:sp macro="" textlink="">
          <xdr:nvSpPr>
            <xdr:cNvPr id="7253" name="Check Box 85" hidden="1">
              <a:extLst>
                <a:ext uri="{63B3BB69-23CF-44E3-9099-C40C66FF867C}">
                  <a14:compatExt spid="_x0000_s7253"/>
                </a:ext>
                <a:ext uri="{FF2B5EF4-FFF2-40B4-BE49-F238E27FC236}">
                  <a16:creationId xmlns:a16="http://schemas.microsoft.com/office/drawing/2014/main" id="{00000000-0008-0000-0200-000055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xdr:colOff>
          <xdr:row>13</xdr:row>
          <xdr:rowOff>0</xdr:rowOff>
        </xdr:from>
        <xdr:to>
          <xdr:col>6</xdr:col>
          <xdr:colOff>0</xdr:colOff>
          <xdr:row>14</xdr:row>
          <xdr:rowOff>0</xdr:rowOff>
        </xdr:to>
        <xdr:sp macro="" textlink="">
          <xdr:nvSpPr>
            <xdr:cNvPr id="7254" name="Check Box 86" hidden="1">
              <a:extLst>
                <a:ext uri="{63B3BB69-23CF-44E3-9099-C40C66FF867C}">
                  <a14:compatExt spid="_x0000_s7254"/>
                </a:ext>
                <a:ext uri="{FF2B5EF4-FFF2-40B4-BE49-F238E27FC236}">
                  <a16:creationId xmlns:a16="http://schemas.microsoft.com/office/drawing/2014/main" id="{00000000-0008-0000-0200-000056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7620</xdr:colOff>
          <xdr:row>13</xdr:row>
          <xdr:rowOff>0</xdr:rowOff>
        </xdr:from>
        <xdr:to>
          <xdr:col>7</xdr:col>
          <xdr:colOff>0</xdr:colOff>
          <xdr:row>14</xdr:row>
          <xdr:rowOff>0</xdr:rowOff>
        </xdr:to>
        <xdr:sp macro="" textlink="">
          <xdr:nvSpPr>
            <xdr:cNvPr id="7255" name="Check Box 87" hidden="1">
              <a:extLst>
                <a:ext uri="{63B3BB69-23CF-44E3-9099-C40C66FF867C}">
                  <a14:compatExt spid="_x0000_s7255"/>
                </a:ext>
                <a:ext uri="{FF2B5EF4-FFF2-40B4-BE49-F238E27FC236}">
                  <a16:creationId xmlns:a16="http://schemas.microsoft.com/office/drawing/2014/main" id="{00000000-0008-0000-0200-000057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13</xdr:row>
          <xdr:rowOff>0</xdr:rowOff>
        </xdr:from>
        <xdr:to>
          <xdr:col>8</xdr:col>
          <xdr:colOff>0</xdr:colOff>
          <xdr:row>14</xdr:row>
          <xdr:rowOff>0</xdr:rowOff>
        </xdr:to>
        <xdr:sp macro="" textlink="">
          <xdr:nvSpPr>
            <xdr:cNvPr id="7256" name="Check Box 88" hidden="1">
              <a:extLst>
                <a:ext uri="{63B3BB69-23CF-44E3-9099-C40C66FF867C}">
                  <a14:compatExt spid="_x0000_s7256"/>
                </a:ext>
                <a:ext uri="{FF2B5EF4-FFF2-40B4-BE49-F238E27FC236}">
                  <a16:creationId xmlns:a16="http://schemas.microsoft.com/office/drawing/2014/main" id="{00000000-0008-0000-0200-000058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xdr:colOff>
          <xdr:row>7</xdr:row>
          <xdr:rowOff>0</xdr:rowOff>
        </xdr:from>
        <xdr:to>
          <xdr:col>6</xdr:col>
          <xdr:colOff>0</xdr:colOff>
          <xdr:row>8</xdr:row>
          <xdr:rowOff>0</xdr:rowOff>
        </xdr:to>
        <xdr:sp macro="" textlink="">
          <xdr:nvSpPr>
            <xdr:cNvPr id="7257" name="Check Box 89" hidden="1">
              <a:extLst>
                <a:ext uri="{63B3BB69-23CF-44E3-9099-C40C66FF867C}">
                  <a14:compatExt spid="_x0000_s7257"/>
                </a:ext>
                <a:ext uri="{FF2B5EF4-FFF2-40B4-BE49-F238E27FC236}">
                  <a16:creationId xmlns:a16="http://schemas.microsoft.com/office/drawing/2014/main" id="{00000000-0008-0000-0200-000059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xdr:colOff>
          <xdr:row>6</xdr:row>
          <xdr:rowOff>0</xdr:rowOff>
        </xdr:from>
        <xdr:to>
          <xdr:col>6</xdr:col>
          <xdr:colOff>0</xdr:colOff>
          <xdr:row>7</xdr:row>
          <xdr:rowOff>0</xdr:rowOff>
        </xdr:to>
        <xdr:sp macro="" textlink="">
          <xdr:nvSpPr>
            <xdr:cNvPr id="7258" name="Check Box 90" hidden="1">
              <a:extLst>
                <a:ext uri="{63B3BB69-23CF-44E3-9099-C40C66FF867C}">
                  <a14:compatExt spid="_x0000_s7258"/>
                </a:ext>
                <a:ext uri="{FF2B5EF4-FFF2-40B4-BE49-F238E27FC236}">
                  <a16:creationId xmlns:a16="http://schemas.microsoft.com/office/drawing/2014/main" id="{00000000-0008-0000-0200-00005A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7</xdr:row>
          <xdr:rowOff>0</xdr:rowOff>
        </xdr:from>
        <xdr:to>
          <xdr:col>8</xdr:col>
          <xdr:colOff>0</xdr:colOff>
          <xdr:row>8</xdr:row>
          <xdr:rowOff>0</xdr:rowOff>
        </xdr:to>
        <xdr:sp macro="" textlink="">
          <xdr:nvSpPr>
            <xdr:cNvPr id="7261" name="Check Box 93" hidden="1">
              <a:extLst>
                <a:ext uri="{63B3BB69-23CF-44E3-9099-C40C66FF867C}">
                  <a14:compatExt spid="_x0000_s7261"/>
                </a:ext>
                <a:ext uri="{FF2B5EF4-FFF2-40B4-BE49-F238E27FC236}">
                  <a16:creationId xmlns:a16="http://schemas.microsoft.com/office/drawing/2014/main" id="{00000000-0008-0000-0200-00005D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6</xdr:row>
          <xdr:rowOff>0</xdr:rowOff>
        </xdr:from>
        <xdr:to>
          <xdr:col>8</xdr:col>
          <xdr:colOff>0</xdr:colOff>
          <xdr:row>7</xdr:row>
          <xdr:rowOff>0</xdr:rowOff>
        </xdr:to>
        <xdr:sp macro="" textlink="">
          <xdr:nvSpPr>
            <xdr:cNvPr id="7262" name="Check Box 94" hidden="1">
              <a:extLst>
                <a:ext uri="{63B3BB69-23CF-44E3-9099-C40C66FF867C}">
                  <a14:compatExt spid="_x0000_s7262"/>
                </a:ext>
                <a:ext uri="{FF2B5EF4-FFF2-40B4-BE49-F238E27FC236}">
                  <a16:creationId xmlns:a16="http://schemas.microsoft.com/office/drawing/2014/main" id="{00000000-0008-0000-0200-00005E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7</xdr:row>
          <xdr:rowOff>0</xdr:rowOff>
        </xdr:from>
        <xdr:to>
          <xdr:col>9</xdr:col>
          <xdr:colOff>0</xdr:colOff>
          <xdr:row>8</xdr:row>
          <xdr:rowOff>0</xdr:rowOff>
        </xdr:to>
        <xdr:sp macro="" textlink="">
          <xdr:nvSpPr>
            <xdr:cNvPr id="7263" name="Check Box 95" hidden="1">
              <a:extLst>
                <a:ext uri="{63B3BB69-23CF-44E3-9099-C40C66FF867C}">
                  <a14:compatExt spid="_x0000_s7263"/>
                </a:ext>
                <a:ext uri="{FF2B5EF4-FFF2-40B4-BE49-F238E27FC236}">
                  <a16:creationId xmlns:a16="http://schemas.microsoft.com/office/drawing/2014/main" id="{00000000-0008-0000-0200-00005F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7</xdr:col>
      <xdr:colOff>361950</xdr:colOff>
      <xdr:row>5</xdr:row>
      <xdr:rowOff>114300</xdr:rowOff>
    </xdr:from>
    <xdr:to>
      <xdr:col>8</xdr:col>
      <xdr:colOff>171450</xdr:colOff>
      <xdr:row>9</xdr:row>
      <xdr:rowOff>88900</xdr:rowOff>
    </xdr:to>
    <xdr:cxnSp macro="">
      <xdr:nvCxnSpPr>
        <xdr:cNvPr id="4" name="Connettore 2 3">
          <a:extLst>
            <a:ext uri="{FF2B5EF4-FFF2-40B4-BE49-F238E27FC236}">
              <a16:creationId xmlns:a16="http://schemas.microsoft.com/office/drawing/2014/main" id="{00000000-0008-0000-0300-000004000000}"/>
            </a:ext>
          </a:extLst>
        </xdr:cNvPr>
        <xdr:cNvCxnSpPr/>
      </xdr:nvCxnSpPr>
      <xdr:spPr>
        <a:xfrm flipV="1">
          <a:off x="6210300" y="2305050"/>
          <a:ext cx="723900" cy="711200"/>
        </a:xfrm>
        <a:prstGeom prst="straightConnector1">
          <a:avLst/>
        </a:prstGeom>
        <a:ln>
          <a:solidFill>
            <a:srgbClr val="FF0000"/>
          </a:solidFill>
          <a:tailEnd type="triangle"/>
        </a:ln>
      </xdr:spPr>
      <xdr:style>
        <a:lnRef idx="2">
          <a:schemeClr val="dk1"/>
        </a:lnRef>
        <a:fillRef idx="0">
          <a:schemeClr val="dk1"/>
        </a:fillRef>
        <a:effectRef idx="1">
          <a:schemeClr val="dk1"/>
        </a:effectRef>
        <a:fontRef idx="minor">
          <a:schemeClr val="tx1"/>
        </a:fontRef>
      </xdr:style>
    </xdr:cxnSp>
    <xdr:clientData/>
  </xdr:twoCellAnchor>
  <xdr:twoCellAnchor>
    <xdr:from>
      <xdr:col>7</xdr:col>
      <xdr:colOff>361950</xdr:colOff>
      <xdr:row>14</xdr:row>
      <xdr:rowOff>107950</xdr:rowOff>
    </xdr:from>
    <xdr:to>
      <xdr:col>8</xdr:col>
      <xdr:colOff>171450</xdr:colOff>
      <xdr:row>18</xdr:row>
      <xdr:rowOff>82550</xdr:rowOff>
    </xdr:to>
    <xdr:cxnSp macro="">
      <xdr:nvCxnSpPr>
        <xdr:cNvPr id="7" name="Connettore 2 6">
          <a:extLst>
            <a:ext uri="{FF2B5EF4-FFF2-40B4-BE49-F238E27FC236}">
              <a16:creationId xmlns:a16="http://schemas.microsoft.com/office/drawing/2014/main" id="{00000000-0008-0000-0300-000007000000}"/>
            </a:ext>
          </a:extLst>
        </xdr:cNvPr>
        <xdr:cNvCxnSpPr/>
      </xdr:nvCxnSpPr>
      <xdr:spPr>
        <a:xfrm flipV="1">
          <a:off x="6210300" y="4737100"/>
          <a:ext cx="723900" cy="711200"/>
        </a:xfrm>
        <a:prstGeom prst="straightConnector1">
          <a:avLst/>
        </a:prstGeom>
        <a:ln>
          <a:solidFill>
            <a:srgbClr val="FF0000"/>
          </a:solidFill>
          <a:tailEnd type="triangle"/>
        </a:ln>
      </xdr:spPr>
      <xdr:style>
        <a:lnRef idx="2">
          <a:schemeClr val="dk1"/>
        </a:lnRef>
        <a:fillRef idx="0">
          <a:schemeClr val="dk1"/>
        </a:fillRef>
        <a:effectRef idx="1">
          <a:schemeClr val="dk1"/>
        </a:effectRef>
        <a:fontRef idx="minor">
          <a:schemeClr val="tx1"/>
        </a:fontRef>
      </xdr:style>
    </xdr:cxnSp>
    <xdr:clientData/>
  </xdr:twoCellAnchor>
  <xdr:twoCellAnchor>
    <xdr:from>
      <xdr:col>7</xdr:col>
      <xdr:colOff>361950</xdr:colOff>
      <xdr:row>23</xdr:row>
      <xdr:rowOff>107950</xdr:rowOff>
    </xdr:from>
    <xdr:to>
      <xdr:col>8</xdr:col>
      <xdr:colOff>171450</xdr:colOff>
      <xdr:row>27</xdr:row>
      <xdr:rowOff>82550</xdr:rowOff>
    </xdr:to>
    <xdr:cxnSp macro="">
      <xdr:nvCxnSpPr>
        <xdr:cNvPr id="8" name="Connettore 2 7">
          <a:extLst>
            <a:ext uri="{FF2B5EF4-FFF2-40B4-BE49-F238E27FC236}">
              <a16:creationId xmlns:a16="http://schemas.microsoft.com/office/drawing/2014/main" id="{00000000-0008-0000-0300-000008000000}"/>
            </a:ext>
          </a:extLst>
        </xdr:cNvPr>
        <xdr:cNvCxnSpPr/>
      </xdr:nvCxnSpPr>
      <xdr:spPr>
        <a:xfrm flipV="1">
          <a:off x="6210300" y="4737100"/>
          <a:ext cx="723900" cy="711200"/>
        </a:xfrm>
        <a:prstGeom prst="straightConnector1">
          <a:avLst/>
        </a:prstGeom>
        <a:ln>
          <a:solidFill>
            <a:srgbClr val="FF0000"/>
          </a:solidFill>
          <a:tailEnd type="triangle"/>
        </a:ln>
      </xdr:spPr>
      <xdr:style>
        <a:lnRef idx="2">
          <a:schemeClr val="dk1"/>
        </a:lnRef>
        <a:fillRef idx="0">
          <a:schemeClr val="dk1"/>
        </a:fillRef>
        <a:effectRef idx="1">
          <a:schemeClr val="dk1"/>
        </a:effectRef>
        <a:fontRef idx="minor">
          <a:schemeClr val="tx1"/>
        </a:fontRef>
      </xdr:style>
    </xdr:cxnSp>
    <xdr:clientData/>
  </xdr:twoCellAnchor>
  <xdr:twoCellAnchor>
    <xdr:from>
      <xdr:col>21</xdr:col>
      <xdr:colOff>361950</xdr:colOff>
      <xdr:row>5</xdr:row>
      <xdr:rowOff>114300</xdr:rowOff>
    </xdr:from>
    <xdr:to>
      <xdr:col>22</xdr:col>
      <xdr:colOff>171450</xdr:colOff>
      <xdr:row>9</xdr:row>
      <xdr:rowOff>88900</xdr:rowOff>
    </xdr:to>
    <xdr:cxnSp macro="">
      <xdr:nvCxnSpPr>
        <xdr:cNvPr id="5" name="Connettore 2 4">
          <a:extLst>
            <a:ext uri="{FF2B5EF4-FFF2-40B4-BE49-F238E27FC236}">
              <a16:creationId xmlns:a16="http://schemas.microsoft.com/office/drawing/2014/main" id="{00000000-0008-0000-0300-000005000000}"/>
            </a:ext>
          </a:extLst>
        </xdr:cNvPr>
        <xdr:cNvCxnSpPr/>
      </xdr:nvCxnSpPr>
      <xdr:spPr>
        <a:xfrm flipV="1">
          <a:off x="6210300" y="2457450"/>
          <a:ext cx="723900" cy="711200"/>
        </a:xfrm>
        <a:prstGeom prst="straightConnector1">
          <a:avLst/>
        </a:prstGeom>
        <a:ln>
          <a:solidFill>
            <a:srgbClr val="FF0000"/>
          </a:solidFill>
          <a:tailEnd type="triangle"/>
        </a:ln>
      </xdr:spPr>
      <xdr:style>
        <a:lnRef idx="2">
          <a:schemeClr val="dk1"/>
        </a:lnRef>
        <a:fillRef idx="0">
          <a:schemeClr val="dk1"/>
        </a:fillRef>
        <a:effectRef idx="1">
          <a:schemeClr val="dk1"/>
        </a:effectRef>
        <a:fontRef idx="minor">
          <a:schemeClr val="tx1"/>
        </a:fontRef>
      </xdr:style>
    </xdr:cxnSp>
    <xdr:clientData/>
  </xdr:twoCellAnchor>
  <xdr:twoCellAnchor>
    <xdr:from>
      <xdr:col>21</xdr:col>
      <xdr:colOff>361950</xdr:colOff>
      <xdr:row>14</xdr:row>
      <xdr:rowOff>107950</xdr:rowOff>
    </xdr:from>
    <xdr:to>
      <xdr:col>22</xdr:col>
      <xdr:colOff>171450</xdr:colOff>
      <xdr:row>18</xdr:row>
      <xdr:rowOff>82550</xdr:rowOff>
    </xdr:to>
    <xdr:cxnSp macro="">
      <xdr:nvCxnSpPr>
        <xdr:cNvPr id="6" name="Connettore 2 5">
          <a:extLst>
            <a:ext uri="{FF2B5EF4-FFF2-40B4-BE49-F238E27FC236}">
              <a16:creationId xmlns:a16="http://schemas.microsoft.com/office/drawing/2014/main" id="{00000000-0008-0000-0300-000006000000}"/>
            </a:ext>
          </a:extLst>
        </xdr:cNvPr>
        <xdr:cNvCxnSpPr/>
      </xdr:nvCxnSpPr>
      <xdr:spPr>
        <a:xfrm flipV="1">
          <a:off x="6210300" y="4889500"/>
          <a:ext cx="723900" cy="711200"/>
        </a:xfrm>
        <a:prstGeom prst="straightConnector1">
          <a:avLst/>
        </a:prstGeom>
        <a:ln>
          <a:solidFill>
            <a:srgbClr val="FF0000"/>
          </a:solidFill>
          <a:tailEnd type="triangle"/>
        </a:ln>
      </xdr:spPr>
      <xdr:style>
        <a:lnRef idx="2">
          <a:schemeClr val="dk1"/>
        </a:lnRef>
        <a:fillRef idx="0">
          <a:schemeClr val="dk1"/>
        </a:fillRef>
        <a:effectRef idx="1">
          <a:schemeClr val="dk1"/>
        </a:effectRef>
        <a:fontRef idx="minor">
          <a:schemeClr val="tx1"/>
        </a:fontRef>
      </xdr:style>
    </xdr:cxnSp>
    <xdr:clientData/>
  </xdr:twoCellAnchor>
  <xdr:twoCellAnchor>
    <xdr:from>
      <xdr:col>21</xdr:col>
      <xdr:colOff>361950</xdr:colOff>
      <xdr:row>23</xdr:row>
      <xdr:rowOff>107950</xdr:rowOff>
    </xdr:from>
    <xdr:to>
      <xdr:col>22</xdr:col>
      <xdr:colOff>171450</xdr:colOff>
      <xdr:row>27</xdr:row>
      <xdr:rowOff>82550</xdr:rowOff>
    </xdr:to>
    <xdr:cxnSp macro="">
      <xdr:nvCxnSpPr>
        <xdr:cNvPr id="9" name="Connettore 2 8">
          <a:extLst>
            <a:ext uri="{FF2B5EF4-FFF2-40B4-BE49-F238E27FC236}">
              <a16:creationId xmlns:a16="http://schemas.microsoft.com/office/drawing/2014/main" id="{00000000-0008-0000-0300-000009000000}"/>
            </a:ext>
          </a:extLst>
        </xdr:cNvPr>
        <xdr:cNvCxnSpPr/>
      </xdr:nvCxnSpPr>
      <xdr:spPr>
        <a:xfrm flipV="1">
          <a:off x="6210300" y="7327900"/>
          <a:ext cx="723900" cy="711200"/>
        </a:xfrm>
        <a:prstGeom prst="straightConnector1">
          <a:avLst/>
        </a:prstGeom>
        <a:ln>
          <a:solidFill>
            <a:srgbClr val="FF0000"/>
          </a:solidFill>
          <a:tailEnd type="triangle"/>
        </a:ln>
      </xdr:spPr>
      <xdr:style>
        <a:lnRef idx="2">
          <a:schemeClr val="dk1"/>
        </a:lnRef>
        <a:fillRef idx="0">
          <a:schemeClr val="dk1"/>
        </a:fillRef>
        <a:effectRef idx="1">
          <a:schemeClr val="dk1"/>
        </a:effectRef>
        <a:fontRef idx="minor">
          <a:schemeClr val="tx1"/>
        </a:fontRef>
      </xdr:style>
    </xdr:cxnSp>
    <xdr:clientData/>
  </xdr:twoCellAnchor>
  <xdr:twoCellAnchor>
    <xdr:from>
      <xdr:col>35</xdr:col>
      <xdr:colOff>361950</xdr:colOff>
      <xdr:row>5</xdr:row>
      <xdr:rowOff>114300</xdr:rowOff>
    </xdr:from>
    <xdr:to>
      <xdr:col>36</xdr:col>
      <xdr:colOff>171450</xdr:colOff>
      <xdr:row>9</xdr:row>
      <xdr:rowOff>88900</xdr:rowOff>
    </xdr:to>
    <xdr:cxnSp macro="">
      <xdr:nvCxnSpPr>
        <xdr:cNvPr id="10" name="Connettore 2 9">
          <a:extLst>
            <a:ext uri="{FF2B5EF4-FFF2-40B4-BE49-F238E27FC236}">
              <a16:creationId xmlns:a16="http://schemas.microsoft.com/office/drawing/2014/main" id="{00000000-0008-0000-0300-00000A000000}"/>
            </a:ext>
          </a:extLst>
        </xdr:cNvPr>
        <xdr:cNvCxnSpPr/>
      </xdr:nvCxnSpPr>
      <xdr:spPr>
        <a:xfrm flipV="1">
          <a:off x="6210300" y="2457450"/>
          <a:ext cx="723900" cy="711200"/>
        </a:xfrm>
        <a:prstGeom prst="straightConnector1">
          <a:avLst/>
        </a:prstGeom>
        <a:ln>
          <a:solidFill>
            <a:srgbClr val="FF0000"/>
          </a:solidFill>
          <a:tailEnd type="triangle"/>
        </a:ln>
      </xdr:spPr>
      <xdr:style>
        <a:lnRef idx="2">
          <a:schemeClr val="dk1"/>
        </a:lnRef>
        <a:fillRef idx="0">
          <a:schemeClr val="dk1"/>
        </a:fillRef>
        <a:effectRef idx="1">
          <a:schemeClr val="dk1"/>
        </a:effectRef>
        <a:fontRef idx="minor">
          <a:schemeClr val="tx1"/>
        </a:fontRef>
      </xdr:style>
    </xdr:cxnSp>
    <xdr:clientData/>
  </xdr:twoCellAnchor>
  <xdr:twoCellAnchor>
    <xdr:from>
      <xdr:col>35</xdr:col>
      <xdr:colOff>361950</xdr:colOff>
      <xdr:row>14</xdr:row>
      <xdr:rowOff>107950</xdr:rowOff>
    </xdr:from>
    <xdr:to>
      <xdr:col>36</xdr:col>
      <xdr:colOff>171450</xdr:colOff>
      <xdr:row>18</xdr:row>
      <xdr:rowOff>82550</xdr:rowOff>
    </xdr:to>
    <xdr:cxnSp macro="">
      <xdr:nvCxnSpPr>
        <xdr:cNvPr id="11" name="Connettore 2 10">
          <a:extLst>
            <a:ext uri="{FF2B5EF4-FFF2-40B4-BE49-F238E27FC236}">
              <a16:creationId xmlns:a16="http://schemas.microsoft.com/office/drawing/2014/main" id="{00000000-0008-0000-0300-00000B000000}"/>
            </a:ext>
          </a:extLst>
        </xdr:cNvPr>
        <xdr:cNvCxnSpPr/>
      </xdr:nvCxnSpPr>
      <xdr:spPr>
        <a:xfrm flipV="1">
          <a:off x="6210300" y="4889500"/>
          <a:ext cx="723900" cy="711200"/>
        </a:xfrm>
        <a:prstGeom prst="straightConnector1">
          <a:avLst/>
        </a:prstGeom>
        <a:ln>
          <a:solidFill>
            <a:srgbClr val="FF0000"/>
          </a:solidFill>
          <a:tailEnd type="triangle"/>
        </a:ln>
      </xdr:spPr>
      <xdr:style>
        <a:lnRef idx="2">
          <a:schemeClr val="dk1"/>
        </a:lnRef>
        <a:fillRef idx="0">
          <a:schemeClr val="dk1"/>
        </a:fillRef>
        <a:effectRef idx="1">
          <a:schemeClr val="dk1"/>
        </a:effectRef>
        <a:fontRef idx="minor">
          <a:schemeClr val="tx1"/>
        </a:fontRef>
      </xdr:style>
    </xdr:cxnSp>
    <xdr:clientData/>
  </xdr:twoCellAnchor>
  <xdr:twoCellAnchor>
    <xdr:from>
      <xdr:col>35</xdr:col>
      <xdr:colOff>361950</xdr:colOff>
      <xdr:row>23</xdr:row>
      <xdr:rowOff>107950</xdr:rowOff>
    </xdr:from>
    <xdr:to>
      <xdr:col>36</xdr:col>
      <xdr:colOff>171450</xdr:colOff>
      <xdr:row>27</xdr:row>
      <xdr:rowOff>82550</xdr:rowOff>
    </xdr:to>
    <xdr:cxnSp macro="">
      <xdr:nvCxnSpPr>
        <xdr:cNvPr id="12" name="Connettore 2 11">
          <a:extLst>
            <a:ext uri="{FF2B5EF4-FFF2-40B4-BE49-F238E27FC236}">
              <a16:creationId xmlns:a16="http://schemas.microsoft.com/office/drawing/2014/main" id="{00000000-0008-0000-0300-00000C000000}"/>
            </a:ext>
          </a:extLst>
        </xdr:cNvPr>
        <xdr:cNvCxnSpPr/>
      </xdr:nvCxnSpPr>
      <xdr:spPr>
        <a:xfrm flipV="1">
          <a:off x="6210300" y="7327900"/>
          <a:ext cx="723900" cy="711200"/>
        </a:xfrm>
        <a:prstGeom prst="straightConnector1">
          <a:avLst/>
        </a:prstGeom>
        <a:ln>
          <a:solidFill>
            <a:srgbClr val="FF0000"/>
          </a:solidFill>
          <a:tailEnd type="triangle"/>
        </a:ln>
      </xdr:spPr>
      <xdr:style>
        <a:lnRef idx="2">
          <a:schemeClr val="dk1"/>
        </a:lnRef>
        <a:fillRef idx="0">
          <a:schemeClr val="dk1"/>
        </a:fillRef>
        <a:effectRef idx="1">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8</xdr:col>
      <xdr:colOff>3</xdr:colOff>
      <xdr:row>75</xdr:row>
      <xdr:rowOff>119944</xdr:rowOff>
    </xdr:from>
    <xdr:to>
      <xdr:col>8</xdr:col>
      <xdr:colOff>818448</xdr:colOff>
      <xdr:row>77</xdr:row>
      <xdr:rowOff>70555</xdr:rowOff>
    </xdr:to>
    <xdr:sp macro="" textlink="">
      <xdr:nvSpPr>
        <xdr:cNvPr id="2" name="Freccia a sinistra 1">
          <a:extLst>
            <a:ext uri="{FF2B5EF4-FFF2-40B4-BE49-F238E27FC236}">
              <a16:creationId xmlns:a16="http://schemas.microsoft.com/office/drawing/2014/main" id="{00000000-0008-0000-0400-000002000000}"/>
            </a:ext>
          </a:extLst>
        </xdr:cNvPr>
        <xdr:cNvSpPr/>
      </xdr:nvSpPr>
      <xdr:spPr>
        <a:xfrm>
          <a:off x="7598836" y="16171333"/>
          <a:ext cx="818445" cy="317500"/>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marco\AppData\Local\Microsoft\Windows\INetCache\IE\MVSZXE1Y\simulazione%20ver_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llegato 1"/>
      <sheetName val="Foglio1"/>
      <sheetName val="Foglio2"/>
      <sheetName val="Calcolo massimali"/>
      <sheetName val="Calcolo massimali (2)"/>
    </sheetNames>
    <sheetDataSet>
      <sheetData sheetId="0">
        <row r="29">
          <cell r="C29">
            <v>40000</v>
          </cell>
        </row>
        <row r="32">
          <cell r="C32">
            <v>1000000</v>
          </cell>
        </row>
      </sheetData>
      <sheetData sheetId="1"/>
      <sheetData sheetId="2"/>
      <sheetData sheetId="3">
        <row r="3">
          <cell r="E3">
            <v>1500000</v>
          </cell>
        </row>
      </sheetData>
      <sheetData sheetId="4"/>
    </sheetDataSet>
  </externalBook>
</externalLink>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reterurale.it/flex/cm/pages/ServeBLOB.php/L/IT/IDPagina/23378"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9" Type="http://schemas.openxmlformats.org/officeDocument/2006/relationships/ctrlProp" Target="../ctrlProps/ctrlProp36.xml"/><Relationship Id="rId21" Type="http://schemas.openxmlformats.org/officeDocument/2006/relationships/ctrlProp" Target="../ctrlProps/ctrlProp18.xml"/><Relationship Id="rId34" Type="http://schemas.openxmlformats.org/officeDocument/2006/relationships/ctrlProp" Target="../ctrlProps/ctrlProp31.xml"/><Relationship Id="rId42" Type="http://schemas.openxmlformats.org/officeDocument/2006/relationships/ctrlProp" Target="../ctrlProps/ctrlProp39.xml"/><Relationship Id="rId47" Type="http://schemas.openxmlformats.org/officeDocument/2006/relationships/ctrlProp" Target="../ctrlProps/ctrlProp44.xml"/><Relationship Id="rId50" Type="http://schemas.openxmlformats.org/officeDocument/2006/relationships/ctrlProp" Target="../ctrlProps/ctrlProp47.xml"/><Relationship Id="rId55" Type="http://schemas.openxmlformats.org/officeDocument/2006/relationships/ctrlProp" Target="../ctrlProps/ctrlProp52.xml"/><Relationship Id="rId7" Type="http://schemas.openxmlformats.org/officeDocument/2006/relationships/ctrlProp" Target="../ctrlProps/ctrlProp4.xml"/><Relationship Id="rId2" Type="http://schemas.openxmlformats.org/officeDocument/2006/relationships/drawing" Target="../drawings/drawing2.xml"/><Relationship Id="rId16" Type="http://schemas.openxmlformats.org/officeDocument/2006/relationships/ctrlProp" Target="../ctrlProps/ctrlProp13.xml"/><Relationship Id="rId29" Type="http://schemas.openxmlformats.org/officeDocument/2006/relationships/ctrlProp" Target="../ctrlProps/ctrlProp26.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45" Type="http://schemas.openxmlformats.org/officeDocument/2006/relationships/ctrlProp" Target="../ctrlProps/ctrlProp42.xml"/><Relationship Id="rId53" Type="http://schemas.openxmlformats.org/officeDocument/2006/relationships/ctrlProp" Target="../ctrlProps/ctrlProp50.xml"/><Relationship Id="rId58" Type="http://schemas.openxmlformats.org/officeDocument/2006/relationships/ctrlProp" Target="../ctrlProps/ctrlProp55.xml"/><Relationship Id="rId5" Type="http://schemas.openxmlformats.org/officeDocument/2006/relationships/ctrlProp" Target="../ctrlProps/ctrlProp2.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 Id="rId48" Type="http://schemas.openxmlformats.org/officeDocument/2006/relationships/ctrlProp" Target="../ctrlProps/ctrlProp45.xml"/><Relationship Id="rId56" Type="http://schemas.openxmlformats.org/officeDocument/2006/relationships/ctrlProp" Target="../ctrlProps/ctrlProp53.xml"/><Relationship Id="rId8" Type="http://schemas.openxmlformats.org/officeDocument/2006/relationships/ctrlProp" Target="../ctrlProps/ctrlProp5.xml"/><Relationship Id="rId51" Type="http://schemas.openxmlformats.org/officeDocument/2006/relationships/ctrlProp" Target="../ctrlProps/ctrlProp48.xml"/><Relationship Id="rId3" Type="http://schemas.openxmlformats.org/officeDocument/2006/relationships/vmlDrawing" Target="../drawings/vmlDrawing1.v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59" Type="http://schemas.openxmlformats.org/officeDocument/2006/relationships/ctrlProp" Target="../ctrlProps/ctrlProp56.xml"/><Relationship Id="rId20" Type="http://schemas.openxmlformats.org/officeDocument/2006/relationships/ctrlProp" Target="../ctrlProps/ctrlProp17.xml"/><Relationship Id="rId41" Type="http://schemas.openxmlformats.org/officeDocument/2006/relationships/ctrlProp" Target="../ctrlProps/ctrlProp38.xml"/><Relationship Id="rId54" Type="http://schemas.openxmlformats.org/officeDocument/2006/relationships/ctrlProp" Target="../ctrlProps/ctrlProp51.xml"/><Relationship Id="rId1" Type="http://schemas.openxmlformats.org/officeDocument/2006/relationships/printerSettings" Target="../printerSettings/printerSettings3.bin"/><Relationship Id="rId6" Type="http://schemas.openxmlformats.org/officeDocument/2006/relationships/ctrlProp" Target="../ctrlProps/ctrlProp3.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49" Type="http://schemas.openxmlformats.org/officeDocument/2006/relationships/ctrlProp" Target="../ctrlProps/ctrlProp46.xml"/><Relationship Id="rId57" Type="http://schemas.openxmlformats.org/officeDocument/2006/relationships/ctrlProp" Target="../ctrlProps/ctrlProp54.xml"/><Relationship Id="rId10" Type="http://schemas.openxmlformats.org/officeDocument/2006/relationships/ctrlProp" Target="../ctrlProps/ctrlProp7.xml"/><Relationship Id="rId31" Type="http://schemas.openxmlformats.org/officeDocument/2006/relationships/ctrlProp" Target="../ctrlProps/ctrlProp28.xml"/><Relationship Id="rId44" Type="http://schemas.openxmlformats.org/officeDocument/2006/relationships/ctrlProp" Target="../ctrlProps/ctrlProp41.xml"/><Relationship Id="rId52" Type="http://schemas.openxmlformats.org/officeDocument/2006/relationships/ctrlProp" Target="../ctrlProps/ctrlProp49.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D76F1E-831A-46F0-A4AE-CACF72B85BBF}">
  <sheetPr codeName="Foglio6"/>
  <dimension ref="A1:B102"/>
  <sheetViews>
    <sheetView topLeftCell="A10" workbookViewId="0">
      <selection activeCell="B6" sqref="B6"/>
    </sheetView>
  </sheetViews>
  <sheetFormatPr defaultColWidth="8.6640625" defaultRowHeight="14.4" x14ac:dyDescent="0.3"/>
  <cols>
    <col min="1" max="1" width="22.109375" bestFit="1" customWidth="1"/>
    <col min="2" max="2" width="141.88671875" customWidth="1"/>
  </cols>
  <sheetData>
    <row r="1" spans="1:2" ht="21" x14ac:dyDescent="0.4">
      <c r="A1" s="149" t="s">
        <v>159</v>
      </c>
      <c r="B1" s="149"/>
    </row>
    <row r="2" spans="1:2" ht="14.4" customHeight="1" x14ac:dyDescent="0.4">
      <c r="A2" s="139" t="s">
        <v>164</v>
      </c>
      <c r="B2" s="140"/>
    </row>
    <row r="3" spans="1:2" ht="14.4" customHeight="1" x14ac:dyDescent="0.3">
      <c r="A3" s="155"/>
      <c r="B3" s="155"/>
    </row>
    <row r="4" spans="1:2" ht="18" x14ac:dyDescent="0.35">
      <c r="A4" s="150" t="s">
        <v>156</v>
      </c>
      <c r="B4" s="150"/>
    </row>
    <row r="5" spans="1:2" x14ac:dyDescent="0.3">
      <c r="A5" s="151"/>
      <c r="B5" s="151"/>
    </row>
    <row r="6" spans="1:2" x14ac:dyDescent="0.3">
      <c r="A6" s="3" t="s">
        <v>160</v>
      </c>
      <c r="B6" s="138" t="s">
        <v>168</v>
      </c>
    </row>
    <row r="7" spans="1:2" x14ac:dyDescent="0.3">
      <c r="A7" s="152"/>
      <c r="B7" s="152"/>
    </row>
    <row r="8" spans="1:2" x14ac:dyDescent="0.3">
      <c r="A8" s="148" t="s">
        <v>154</v>
      </c>
      <c r="B8" s="148"/>
    </row>
    <row r="9" spans="1:2" ht="115.2" x14ac:dyDescent="0.3">
      <c r="A9" s="141" t="s">
        <v>133</v>
      </c>
      <c r="B9" s="142" t="s">
        <v>150</v>
      </c>
    </row>
    <row r="10" spans="1:2" ht="28.8" x14ac:dyDescent="0.3">
      <c r="A10" s="141" t="s">
        <v>134</v>
      </c>
      <c r="B10" s="143" t="s">
        <v>143</v>
      </c>
    </row>
    <row r="11" spans="1:2" ht="43.2" x14ac:dyDescent="0.3">
      <c r="A11" s="141" t="s">
        <v>135</v>
      </c>
      <c r="B11" s="142" t="s">
        <v>142</v>
      </c>
    </row>
    <row r="12" spans="1:2" ht="28.8" x14ac:dyDescent="0.3">
      <c r="A12" s="141" t="s">
        <v>136</v>
      </c>
      <c r="B12" s="143" t="s">
        <v>137</v>
      </c>
    </row>
    <row r="13" spans="1:2" x14ac:dyDescent="0.3">
      <c r="A13" s="141" t="s">
        <v>138</v>
      </c>
      <c r="B13" s="142" t="s">
        <v>139</v>
      </c>
    </row>
    <row r="14" spans="1:2" ht="43.2" x14ac:dyDescent="0.3">
      <c r="A14" s="144" t="s">
        <v>140</v>
      </c>
      <c r="B14" s="143" t="s">
        <v>145</v>
      </c>
    </row>
    <row r="15" spans="1:2" ht="57.6" x14ac:dyDescent="0.3">
      <c r="A15" s="144" t="s">
        <v>141</v>
      </c>
      <c r="B15" s="142" t="s">
        <v>144</v>
      </c>
    </row>
    <row r="16" spans="1:2" x14ac:dyDescent="0.3">
      <c r="A16" s="144" t="s">
        <v>169</v>
      </c>
      <c r="B16" s="143" t="s">
        <v>167</v>
      </c>
    </row>
    <row r="18" spans="1:2" x14ac:dyDescent="0.3">
      <c r="A18" s="153" t="s">
        <v>157</v>
      </c>
      <c r="B18" s="154"/>
    </row>
    <row r="19" spans="1:2" ht="43.5" customHeight="1" x14ac:dyDescent="0.3">
      <c r="A19" s="146" t="s">
        <v>155</v>
      </c>
      <c r="B19" s="147"/>
    </row>
    <row r="20" spans="1:2" ht="43.5" customHeight="1" x14ac:dyDescent="0.3">
      <c r="A20" s="156" t="s">
        <v>161</v>
      </c>
      <c r="B20" s="157"/>
    </row>
    <row r="21" spans="1:2" ht="43.5" customHeight="1" x14ac:dyDescent="0.3">
      <c r="A21" s="146" t="s">
        <v>163</v>
      </c>
      <c r="B21" s="147"/>
    </row>
    <row r="22" spans="1:2" ht="43.5" customHeight="1" x14ac:dyDescent="0.3">
      <c r="A22" s="156" t="s">
        <v>162</v>
      </c>
      <c r="B22" s="157"/>
    </row>
    <row r="23" spans="1:2" ht="43.5" customHeight="1" x14ac:dyDescent="0.3">
      <c r="A23" s="146" t="s">
        <v>158</v>
      </c>
      <c r="B23" s="147"/>
    </row>
    <row r="102" spans="1:1" x14ac:dyDescent="0.3">
      <c r="A102" s="145"/>
    </row>
  </sheetData>
  <sheetProtection algorithmName="SHA-512" hashValue="NJNHYIpFEz9GlIC09+T3PBaSW+KuVLd+Zz5sPQvGrYl2PUDfQ0oDuvjnNARK2wV3wVH9BpuN006onlwlc0Gy3g==" saltValue="S3b/4dmEvmI7w8INJ0LvnA==" spinCount="100000" sheet="1" selectLockedCells="1"/>
  <mergeCells count="12">
    <mergeCell ref="A23:B23"/>
    <mergeCell ref="A8:B8"/>
    <mergeCell ref="A1:B1"/>
    <mergeCell ref="A4:B4"/>
    <mergeCell ref="A5:B5"/>
    <mergeCell ref="A7:B7"/>
    <mergeCell ref="A18:B18"/>
    <mergeCell ref="A3:B3"/>
    <mergeCell ref="A19:B19"/>
    <mergeCell ref="A20:B20"/>
    <mergeCell ref="A22:B22"/>
    <mergeCell ref="A21:B21"/>
  </mergeCells>
  <hyperlinks>
    <hyperlink ref="B6" r:id="rId1" xr:uid="{71258A07-AD72-4E76-94C4-799BCE9E5C35}"/>
  </hyperlinks>
  <pageMargins left="0.7" right="0.7" top="0.75" bottom="0.75" header="0.3" footer="0.3"/>
  <pageSetup paperSize="9" orientation="portrait" horizontalDpi="0" verticalDpi="0"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E4A1F1-4A0D-4639-86F6-1AD68CD33719}">
  <sheetPr codeName="Foglio4">
    <pageSetUpPr fitToPage="1"/>
  </sheetPr>
  <dimension ref="A1:H11"/>
  <sheetViews>
    <sheetView zoomScaleNormal="100" workbookViewId="0">
      <selection activeCell="G9" sqref="G9"/>
    </sheetView>
  </sheetViews>
  <sheetFormatPr defaultColWidth="33.44140625" defaultRowHeight="15.6" x14ac:dyDescent="0.3"/>
  <cols>
    <col min="1" max="1" width="4" style="18" customWidth="1"/>
    <col min="2" max="2" width="18.5546875" style="18" customWidth="1"/>
    <col min="3" max="3" width="12.6640625" style="18" customWidth="1"/>
    <col min="4" max="4" width="80.88671875" style="18" customWidth="1"/>
    <col min="5" max="5" width="11.88671875" style="18" customWidth="1"/>
    <col min="6" max="6" width="11.88671875" style="18" hidden="1" customWidth="1"/>
    <col min="7" max="7" width="35.5546875" style="18" customWidth="1"/>
    <col min="8" max="8" width="4" style="18" bestFit="1" customWidth="1"/>
    <col min="9" max="16384" width="33.44140625" style="18"/>
  </cols>
  <sheetData>
    <row r="1" spans="1:8" x14ac:dyDescent="0.3">
      <c r="B1" s="65" t="s">
        <v>47</v>
      </c>
      <c r="C1" s="65"/>
      <c r="G1" s="8" t="s">
        <v>44</v>
      </c>
    </row>
    <row r="2" spans="1:8" ht="9" customHeight="1" x14ac:dyDescent="0.3">
      <c r="B2" s="65"/>
      <c r="C2" s="65"/>
      <c r="G2" s="1"/>
    </row>
    <row r="3" spans="1:8" ht="16.2" thickBot="1" x14ac:dyDescent="0.35">
      <c r="C3" s="66" t="s">
        <v>132</v>
      </c>
      <c r="D3" s="130" t="s">
        <v>165</v>
      </c>
      <c r="E3" s="66" t="s">
        <v>41</v>
      </c>
      <c r="F3" s="66" t="s">
        <v>98</v>
      </c>
      <c r="G3" s="66" t="s">
        <v>151</v>
      </c>
    </row>
    <row r="4" spans="1:8" ht="38.4" customHeight="1" thickBot="1" x14ac:dyDescent="0.35">
      <c r="A4" s="19" t="s">
        <v>46</v>
      </c>
      <c r="B4" s="67" t="s">
        <v>52</v>
      </c>
      <c r="C4" s="126" t="s">
        <v>31</v>
      </c>
      <c r="D4" s="70" t="s">
        <v>146</v>
      </c>
      <c r="E4" s="68">
        <v>0.95</v>
      </c>
      <c r="F4" s="68" t="s">
        <v>99</v>
      </c>
      <c r="G4" s="105">
        <v>0</v>
      </c>
      <c r="H4" s="92" t="s">
        <v>85</v>
      </c>
    </row>
    <row r="5" spans="1:8" ht="38.4" customHeight="1" thickBot="1" x14ac:dyDescent="0.35">
      <c r="A5" s="19"/>
      <c r="B5" s="67" t="s">
        <v>53</v>
      </c>
      <c r="C5" s="126" t="s">
        <v>31</v>
      </c>
      <c r="D5" s="70" t="s">
        <v>147</v>
      </c>
      <c r="E5" s="68">
        <v>0.95</v>
      </c>
      <c r="F5" s="68" t="s">
        <v>100</v>
      </c>
      <c r="G5" s="105">
        <v>0</v>
      </c>
      <c r="H5" s="92" t="s">
        <v>86</v>
      </c>
    </row>
    <row r="6" spans="1:8" ht="38.4" customHeight="1" thickBot="1" x14ac:dyDescent="0.35">
      <c r="A6" s="19" t="s">
        <v>46</v>
      </c>
      <c r="B6" s="67" t="s">
        <v>54</v>
      </c>
      <c r="C6" s="126" t="s">
        <v>95</v>
      </c>
      <c r="D6" s="70" t="s">
        <v>149</v>
      </c>
      <c r="E6" s="68">
        <v>0.7</v>
      </c>
      <c r="F6" s="68" t="s">
        <v>102</v>
      </c>
      <c r="G6" s="105">
        <v>0</v>
      </c>
      <c r="H6" s="92" t="s">
        <v>87</v>
      </c>
    </row>
    <row r="7" spans="1:8" ht="38.4" customHeight="1" thickBot="1" x14ac:dyDescent="0.35">
      <c r="A7" s="19"/>
      <c r="B7" s="67" t="s">
        <v>55</v>
      </c>
      <c r="C7" s="126" t="s">
        <v>31</v>
      </c>
      <c r="D7" s="70" t="s">
        <v>148</v>
      </c>
      <c r="E7" s="68">
        <v>0.65</v>
      </c>
      <c r="F7" s="68" t="s">
        <v>101</v>
      </c>
      <c r="G7" s="105">
        <v>0</v>
      </c>
      <c r="H7" s="92" t="s">
        <v>88</v>
      </c>
    </row>
    <row r="8" spans="1:8" ht="38.4" customHeight="1" thickBot="1" x14ac:dyDescent="0.35">
      <c r="A8" s="19" t="s">
        <v>46</v>
      </c>
      <c r="B8" s="67" t="s">
        <v>56</v>
      </c>
      <c r="C8" s="127" t="s">
        <v>96</v>
      </c>
      <c r="D8" s="71" t="s">
        <v>140</v>
      </c>
      <c r="E8" s="69">
        <v>0.65</v>
      </c>
      <c r="F8" s="107" t="s">
        <v>97</v>
      </c>
      <c r="G8" s="106">
        <v>0</v>
      </c>
      <c r="H8" s="92" t="s">
        <v>89</v>
      </c>
    </row>
    <row r="9" spans="1:8" ht="38.4" customHeight="1" thickBot="1" x14ac:dyDescent="0.35">
      <c r="B9" s="72" t="s">
        <v>57</v>
      </c>
      <c r="C9" s="128" t="s">
        <v>96</v>
      </c>
      <c r="D9" s="71" t="s">
        <v>169</v>
      </c>
      <c r="E9" s="69">
        <v>0.65</v>
      </c>
      <c r="F9" s="107" t="s">
        <v>97</v>
      </c>
      <c r="G9" s="106">
        <v>66300</v>
      </c>
      <c r="H9" s="92" t="s">
        <v>90</v>
      </c>
    </row>
    <row r="10" spans="1:8" ht="8.4" customHeight="1" thickBot="1" x14ac:dyDescent="0.35">
      <c r="C10" s="129"/>
    </row>
    <row r="11" spans="1:8" ht="18.600000000000001" thickBot="1" x14ac:dyDescent="0.4">
      <c r="B11" s="158" t="str">
        <f>IF(G11&gt;10000000,"ATTENZIONE: IL VALORE TOTALE DEGLI INVESTIMENTI NON PUO' ESSERE SUPERIORE A € 10.000.000 =&gt;","")</f>
        <v/>
      </c>
      <c r="C11" s="158"/>
      <c r="D11" s="158"/>
      <c r="G11" s="93">
        <f>SUM(G4:G9)</f>
        <v>66300</v>
      </c>
      <c r="H11" s="18" t="s">
        <v>39</v>
      </c>
    </row>
  </sheetData>
  <sheetProtection algorithmName="SHA-512" hashValue="g9yDNw5JEQJex8IIWO6LiyY9tQtpUZTEkczXvkvR7AuW9yXEvUrqeCHWx060g0Nry7A0IugY0ZwbkgiWX4YuGA==" saltValue="1Mm+xHqvzHTBJlIjsMeXmA==" spinCount="100000" sheet="1" selectLockedCells="1"/>
  <sortState xmlns:xlrd2="http://schemas.microsoft.com/office/spreadsheetml/2017/richdata2" ref="B4:E9">
    <sortCondition ref="B4"/>
  </sortState>
  <mergeCells count="1">
    <mergeCell ref="B11:D11"/>
  </mergeCells>
  <conditionalFormatting sqref="G4:G9">
    <cfRule type="expression" dxfId="0" priority="1">
      <formula>$G$11&gt;10000000</formula>
    </cfRule>
  </conditionalFormatting>
  <dataValidations count="1">
    <dataValidation type="decimal" allowBlank="1" showInputMessage="1" showErrorMessage="1" errorTitle="Solo valori numerici" error="Inserire solo valori numerici compresi tra 0 e 10.000.000" sqref="G4:G9" xr:uid="{C9F84247-C3B2-4453-B585-DAB285898F29}">
      <formula1>0</formula1>
      <formula2>10000000</formula2>
    </dataValidation>
  </dataValidations>
  <printOptions horizontalCentered="1" verticalCentered="1"/>
  <pageMargins left="0.19685039370078741" right="0.23622047244094491" top="0.15748031496062992" bottom="0.15748031496062992" header="0.31496062992125984" footer="0"/>
  <pageSetup paperSize="9" scale="39" orientation="landscape"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B6EEBC-A3DF-4B26-831A-7DA4DC8C173D}">
  <sheetPr codeName="Foglio1"/>
  <dimension ref="A1:AP31"/>
  <sheetViews>
    <sheetView zoomScale="85" zoomScaleNormal="85" workbookViewId="0">
      <selection activeCell="D1" sqref="D1"/>
    </sheetView>
  </sheetViews>
  <sheetFormatPr defaultColWidth="8.6640625" defaultRowHeight="14.4" x14ac:dyDescent="0.3"/>
  <cols>
    <col min="1" max="1" width="8.6640625" customWidth="1"/>
    <col min="2" max="2" width="3.5546875" customWidth="1"/>
    <col min="3" max="3" width="85.5546875" customWidth="1"/>
    <col min="4" max="4" width="3.5546875" customWidth="1"/>
    <col min="5" max="10" width="7.109375" customWidth="1"/>
    <col min="11" max="11" width="3.5546875" hidden="1" customWidth="1"/>
    <col min="12" max="12" width="13.44140625" hidden="1" customWidth="1"/>
    <col min="13" max="13" width="11.88671875" hidden="1" customWidth="1"/>
    <col min="14" max="14" width="11.109375" hidden="1" customWidth="1"/>
    <col min="15" max="15" width="10.109375" hidden="1" customWidth="1"/>
    <col min="16" max="16" width="11.109375" hidden="1" customWidth="1"/>
    <col min="17" max="17" width="10.109375" hidden="1" customWidth="1"/>
    <col min="18" max="18" width="3" hidden="1" customWidth="1"/>
    <col min="19" max="24" width="7.5546875" hidden="1" customWidth="1"/>
    <col min="25" max="25" width="3.109375" hidden="1" customWidth="1"/>
    <col min="26" max="31" width="5.88671875" hidden="1" customWidth="1"/>
    <col min="32" max="32" width="3.109375" hidden="1" customWidth="1"/>
    <col min="33" max="38" width="7.88671875" hidden="1" customWidth="1"/>
    <col min="39" max="39" width="2.88671875" customWidth="1"/>
    <col min="40" max="42" width="15.5546875" customWidth="1"/>
    <col min="43" max="43" width="11.88671875" customWidth="1"/>
  </cols>
  <sheetData>
    <row r="1" spans="1:42" ht="76.5" customHeight="1" thickBot="1" x14ac:dyDescent="0.35">
      <c r="A1" s="24" t="s">
        <v>30</v>
      </c>
      <c r="B1" s="9"/>
      <c r="C1" s="53" t="s">
        <v>45</v>
      </c>
      <c r="E1" s="17" t="s">
        <v>52</v>
      </c>
      <c r="F1" s="17" t="s">
        <v>53</v>
      </c>
      <c r="G1" s="17" t="s">
        <v>54</v>
      </c>
      <c r="H1" s="17" t="s">
        <v>55</v>
      </c>
      <c r="I1" s="17" t="s">
        <v>56</v>
      </c>
      <c r="J1" s="25" t="s">
        <v>57</v>
      </c>
      <c r="L1" s="57" t="s">
        <v>52</v>
      </c>
      <c r="M1" s="57" t="s">
        <v>53</v>
      </c>
      <c r="N1" s="57" t="s">
        <v>54</v>
      </c>
      <c r="O1" s="57" t="s">
        <v>55</v>
      </c>
      <c r="P1" s="57" t="s">
        <v>56</v>
      </c>
      <c r="Q1" s="57" t="s">
        <v>57</v>
      </c>
      <c r="S1" s="58" t="s">
        <v>52</v>
      </c>
      <c r="T1" s="58" t="s">
        <v>53</v>
      </c>
      <c r="U1" s="58" t="s">
        <v>54</v>
      </c>
      <c r="V1" s="58" t="s">
        <v>55</v>
      </c>
      <c r="W1" s="58" t="s">
        <v>56</v>
      </c>
      <c r="X1" s="58" t="s">
        <v>57</v>
      </c>
      <c r="Z1" s="58" t="s">
        <v>52</v>
      </c>
      <c r="AA1" s="58" t="s">
        <v>53</v>
      </c>
      <c r="AB1" s="58" t="s">
        <v>54</v>
      </c>
      <c r="AC1" s="58" t="s">
        <v>55</v>
      </c>
      <c r="AD1" s="58" t="s">
        <v>56</v>
      </c>
      <c r="AE1" s="58" t="s">
        <v>57</v>
      </c>
      <c r="AG1" s="57" t="s">
        <v>52</v>
      </c>
      <c r="AH1" s="57" t="s">
        <v>53</v>
      </c>
      <c r="AI1" s="57" t="s">
        <v>54</v>
      </c>
      <c r="AJ1" s="57" t="s">
        <v>55</v>
      </c>
      <c r="AK1" s="57" t="s">
        <v>56</v>
      </c>
      <c r="AL1" s="57" t="s">
        <v>57</v>
      </c>
      <c r="AM1" s="76"/>
      <c r="AN1" s="57" t="s">
        <v>92</v>
      </c>
      <c r="AO1" s="57" t="s">
        <v>91</v>
      </c>
      <c r="AP1" s="57" t="s">
        <v>93</v>
      </c>
    </row>
    <row r="2" spans="1:42" x14ac:dyDescent="0.3">
      <c r="A2" s="9"/>
      <c r="B2" s="9"/>
      <c r="C2" s="9"/>
      <c r="S2" s="109" t="s">
        <v>101</v>
      </c>
      <c r="T2" s="109" t="s">
        <v>100</v>
      </c>
      <c r="U2" s="109" t="s">
        <v>102</v>
      </c>
      <c r="V2" s="109" t="s">
        <v>99</v>
      </c>
      <c r="W2" s="109" t="s">
        <v>103</v>
      </c>
      <c r="X2" s="109" t="s">
        <v>103</v>
      </c>
      <c r="Z2" s="59"/>
      <c r="AA2" s="59"/>
      <c r="AB2" s="59"/>
      <c r="AC2" s="59"/>
      <c r="AD2" s="59"/>
      <c r="AE2" s="59"/>
      <c r="AN2" s="74">
        <f>Progettazioni!G4+Progettazioni!G5+Progettazioni!G7</f>
        <v>0</v>
      </c>
      <c r="AO2" s="74">
        <f>Progettazioni!G6</f>
        <v>0</v>
      </c>
      <c r="AP2" s="74">
        <f>Progettazioni!G8+Progettazioni!G9</f>
        <v>66300</v>
      </c>
    </row>
    <row r="3" spans="1:42" x14ac:dyDescent="0.3">
      <c r="A3" s="10" t="s">
        <v>32</v>
      </c>
      <c r="B3" s="9"/>
      <c r="C3" s="49" t="s">
        <v>33</v>
      </c>
      <c r="E3" s="55" t="s">
        <v>61</v>
      </c>
      <c r="F3" s="55" t="s">
        <v>61</v>
      </c>
      <c r="G3" s="55" t="s">
        <v>61</v>
      </c>
      <c r="H3" s="55" t="s">
        <v>61</v>
      </c>
      <c r="I3" s="55" t="s">
        <v>61</v>
      </c>
      <c r="J3" s="55" t="s">
        <v>60</v>
      </c>
      <c r="L3">
        <v>0</v>
      </c>
      <c r="M3">
        <v>0</v>
      </c>
      <c r="N3">
        <v>0</v>
      </c>
      <c r="O3">
        <v>0</v>
      </c>
      <c r="P3">
        <v>0</v>
      </c>
      <c r="Q3">
        <v>1</v>
      </c>
      <c r="S3" s="131"/>
      <c r="T3" s="131"/>
      <c r="U3" s="131"/>
      <c r="V3" s="131"/>
      <c r="W3" s="131"/>
      <c r="X3" s="131">
        <v>0.04</v>
      </c>
      <c r="Z3" s="59">
        <f t="shared" ref="Z3:AE3" si="0">IF(LEN(L3)=1,L3,IF(L3=TRUE,1,0))*S3</f>
        <v>0</v>
      </c>
      <c r="AA3" s="59">
        <f t="shared" si="0"/>
        <v>0</v>
      </c>
      <c r="AB3" s="59">
        <f t="shared" si="0"/>
        <v>0</v>
      </c>
      <c r="AC3" s="59">
        <f t="shared" si="0"/>
        <v>0</v>
      </c>
      <c r="AD3" s="59">
        <f t="shared" si="0"/>
        <v>0</v>
      </c>
      <c r="AE3" s="59">
        <f t="shared" si="0"/>
        <v>0.04</v>
      </c>
    </row>
    <row r="4" spans="1:42" ht="14.4" customHeight="1" x14ac:dyDescent="0.3">
      <c r="A4" s="10" t="s">
        <v>34</v>
      </c>
      <c r="B4" s="9"/>
      <c r="C4" s="49" t="s">
        <v>35</v>
      </c>
      <c r="E4" s="55" t="s">
        <v>60</v>
      </c>
      <c r="F4" s="55" t="s">
        <v>60</v>
      </c>
      <c r="G4" s="55" t="s">
        <v>60</v>
      </c>
      <c r="H4" s="55" t="s">
        <v>60</v>
      </c>
      <c r="I4" s="55" t="s">
        <v>60</v>
      </c>
      <c r="J4" s="55" t="s">
        <v>61</v>
      </c>
      <c r="L4">
        <v>1</v>
      </c>
      <c r="M4">
        <v>1</v>
      </c>
      <c r="N4">
        <v>1</v>
      </c>
      <c r="O4">
        <v>1</v>
      </c>
      <c r="P4">
        <v>1</v>
      </c>
      <c r="Q4">
        <v>0</v>
      </c>
      <c r="S4" s="131">
        <v>0.09</v>
      </c>
      <c r="T4" s="131">
        <v>0.09</v>
      </c>
      <c r="U4" s="131">
        <v>0.09</v>
      </c>
      <c r="V4" s="131">
        <v>0.09</v>
      </c>
      <c r="W4" s="131">
        <v>0.08</v>
      </c>
      <c r="X4" s="131"/>
      <c r="Z4" s="59">
        <f t="shared" ref="Z4:Z5" si="1">IF(LEN(L4)=1,L4,IF(L4=TRUE,1,0))*S4</f>
        <v>0.09</v>
      </c>
      <c r="AA4" s="59">
        <f t="shared" ref="AA4:AA5" si="2">IF(LEN(M4)=1,M4,IF(M4=TRUE,1,0))*T4</f>
        <v>0.09</v>
      </c>
      <c r="AB4" s="59">
        <f t="shared" ref="AB4:AB5" si="3">IF(LEN(N4)=1,N4,IF(N4=TRUE,1,0))*U4</f>
        <v>0.09</v>
      </c>
      <c r="AC4" s="59">
        <f t="shared" ref="AC4:AC5" si="4">IF(LEN(O4)=1,O4,IF(O4=TRUE,1,0))*V4</f>
        <v>0.09</v>
      </c>
      <c r="AD4" s="59">
        <f t="shared" ref="AD4:AD5" si="5">IF(LEN(P4)=1,P4,IF(P4=TRUE,1,0))*W4</f>
        <v>0.08</v>
      </c>
      <c r="AE4" s="59">
        <f t="shared" ref="AE4:AE5" si="6">IF(LEN(Q4)=1,Q4,IF(Q4=TRUE,1,0))*X4</f>
        <v>0</v>
      </c>
    </row>
    <row r="5" spans="1:42" x14ac:dyDescent="0.3">
      <c r="A5" s="10" t="s">
        <v>3</v>
      </c>
      <c r="B5" s="9"/>
      <c r="C5" s="49" t="s">
        <v>0</v>
      </c>
      <c r="E5" s="55" t="s">
        <v>61</v>
      </c>
      <c r="F5" s="55" t="s">
        <v>61</v>
      </c>
      <c r="G5" s="55" t="s">
        <v>61</v>
      </c>
      <c r="H5" s="55" t="s">
        <v>61</v>
      </c>
      <c r="I5" s="55" t="s">
        <v>61</v>
      </c>
      <c r="J5" s="55" t="s">
        <v>60</v>
      </c>
      <c r="L5">
        <v>0</v>
      </c>
      <c r="M5">
        <v>0</v>
      </c>
      <c r="N5">
        <v>0</v>
      </c>
      <c r="O5">
        <v>0</v>
      </c>
      <c r="P5">
        <v>0</v>
      </c>
      <c r="Q5">
        <v>1</v>
      </c>
      <c r="S5" s="131"/>
      <c r="T5" s="131"/>
      <c r="U5" s="131"/>
      <c r="V5" s="131"/>
      <c r="W5" s="131"/>
      <c r="X5" s="131">
        <v>5.0000000000000001E-3</v>
      </c>
      <c r="Z5" s="59">
        <f t="shared" si="1"/>
        <v>0</v>
      </c>
      <c r="AA5" s="59">
        <f t="shared" si="2"/>
        <v>0</v>
      </c>
      <c r="AB5" s="59">
        <f t="shared" si="3"/>
        <v>0</v>
      </c>
      <c r="AC5" s="59">
        <f t="shared" si="4"/>
        <v>0</v>
      </c>
      <c r="AD5" s="59">
        <f t="shared" si="5"/>
        <v>0</v>
      </c>
      <c r="AE5" s="59">
        <f t="shared" si="6"/>
        <v>5.0000000000000001E-3</v>
      </c>
    </row>
    <row r="6" spans="1:42" x14ac:dyDescent="0.3">
      <c r="A6" s="11"/>
      <c r="B6" s="9"/>
      <c r="C6" s="47"/>
      <c r="E6" s="55"/>
      <c r="F6" s="55"/>
      <c r="G6" s="55"/>
      <c r="H6" s="55"/>
      <c r="I6" s="55"/>
      <c r="J6" s="55"/>
      <c r="S6" s="134"/>
      <c r="T6" s="134"/>
      <c r="U6" s="134"/>
      <c r="V6" s="134"/>
      <c r="W6" s="134"/>
      <c r="X6" s="134"/>
      <c r="Z6" s="22"/>
      <c r="AA6" s="22"/>
      <c r="AB6" s="22"/>
      <c r="AC6" s="22"/>
      <c r="AD6" s="22"/>
      <c r="AE6" s="22"/>
    </row>
    <row r="7" spans="1:42" x14ac:dyDescent="0.3">
      <c r="A7" s="137" t="s">
        <v>127</v>
      </c>
      <c r="B7" s="9"/>
      <c r="C7" s="113" t="s">
        <v>128</v>
      </c>
      <c r="E7" s="108"/>
      <c r="F7" s="108"/>
      <c r="G7" s="55" t="s">
        <v>61</v>
      </c>
      <c r="H7" s="108"/>
      <c r="I7" s="55" t="s">
        <v>61</v>
      </c>
      <c r="J7" s="55" t="s">
        <v>61</v>
      </c>
      <c r="L7" s="54" t="b">
        <v>0</v>
      </c>
      <c r="M7" s="54" t="b">
        <v>0</v>
      </c>
      <c r="N7">
        <v>0</v>
      </c>
      <c r="O7" s="54" t="b">
        <v>0</v>
      </c>
      <c r="P7">
        <v>0</v>
      </c>
      <c r="Q7">
        <v>0</v>
      </c>
      <c r="S7" s="131">
        <v>0.03</v>
      </c>
      <c r="T7" s="131">
        <v>0.03</v>
      </c>
      <c r="U7" s="131"/>
      <c r="V7" s="131">
        <v>0.03</v>
      </c>
      <c r="W7" s="131"/>
      <c r="X7" s="131"/>
      <c r="Z7" s="59">
        <f t="shared" ref="Z7:Z12" si="7">IF(LEN(L7)=1,L7,IF(L7=TRUE,1,0))*S7</f>
        <v>0</v>
      </c>
      <c r="AA7" s="59">
        <f t="shared" ref="AA7:AA8" si="8">IF(LEN(M7)=1,M7,IF(M7=TRUE,1,0))*T7</f>
        <v>0</v>
      </c>
      <c r="AB7" s="59">
        <f t="shared" ref="AB7:AB8" si="9">IF(LEN(N7)=1,N7,IF(N7=TRUE,1,0))*U7</f>
        <v>0</v>
      </c>
      <c r="AC7" s="59">
        <f t="shared" ref="AC7:AC8" si="10">IF(LEN(O7)=1,O7,IF(O7=TRUE,1,0))*V7</f>
        <v>0</v>
      </c>
      <c r="AD7" s="59">
        <f t="shared" ref="AD7:AD8" si="11">IF(LEN(P7)=1,P7,IF(P7=TRUE,1,0))*W7</f>
        <v>0</v>
      </c>
      <c r="AE7" s="59">
        <f t="shared" ref="AE7:AE8" si="12">IF(LEN(Q7)=1,Q7,IF(Q7=TRUE,1,0))*X7</f>
        <v>0</v>
      </c>
    </row>
    <row r="8" spans="1:42" x14ac:dyDescent="0.3">
      <c r="A8" s="137" t="s">
        <v>126</v>
      </c>
      <c r="B8" s="9"/>
      <c r="C8" s="113" t="s">
        <v>129</v>
      </c>
      <c r="E8" s="108"/>
      <c r="F8" s="108"/>
      <c r="G8" s="55" t="s">
        <v>61</v>
      </c>
      <c r="H8" s="108"/>
      <c r="I8" s="108"/>
      <c r="J8" s="55" t="s">
        <v>61</v>
      </c>
      <c r="L8" s="54" t="b">
        <v>0</v>
      </c>
      <c r="M8" s="54" t="b">
        <v>0</v>
      </c>
      <c r="N8">
        <v>0</v>
      </c>
      <c r="O8" s="54" t="b">
        <v>0</v>
      </c>
      <c r="P8" s="54" t="b">
        <v>0</v>
      </c>
      <c r="Q8">
        <v>0</v>
      </c>
      <c r="S8" s="131">
        <v>0.02</v>
      </c>
      <c r="T8" s="131">
        <v>0.02</v>
      </c>
      <c r="U8" s="131"/>
      <c r="V8" s="131">
        <v>0.02</v>
      </c>
      <c r="W8" s="131">
        <v>0.02</v>
      </c>
      <c r="X8" s="131"/>
      <c r="Z8" s="59">
        <f t="shared" si="7"/>
        <v>0</v>
      </c>
      <c r="AA8" s="59">
        <f t="shared" si="8"/>
        <v>0</v>
      </c>
      <c r="AB8" s="59">
        <f t="shared" si="9"/>
        <v>0</v>
      </c>
      <c r="AC8" s="59">
        <f t="shared" si="10"/>
        <v>0</v>
      </c>
      <c r="AD8" s="59">
        <f t="shared" si="11"/>
        <v>0</v>
      </c>
      <c r="AE8" s="59">
        <f t="shared" si="12"/>
        <v>0</v>
      </c>
    </row>
    <row r="9" spans="1:42" x14ac:dyDescent="0.3">
      <c r="A9" s="12" t="s">
        <v>4</v>
      </c>
      <c r="B9" s="9"/>
      <c r="C9" s="49" t="s">
        <v>5</v>
      </c>
      <c r="E9" s="55" t="s">
        <v>60</v>
      </c>
      <c r="F9" s="108"/>
      <c r="G9" s="55" t="s">
        <v>61</v>
      </c>
      <c r="H9" s="108"/>
      <c r="I9" s="108"/>
      <c r="J9" s="55" t="s">
        <v>61</v>
      </c>
      <c r="L9">
        <v>1</v>
      </c>
      <c r="M9" s="54" t="b">
        <v>0</v>
      </c>
      <c r="N9">
        <v>0</v>
      </c>
      <c r="O9" s="54" t="b">
        <v>0</v>
      </c>
      <c r="P9" s="54" t="b">
        <v>0</v>
      </c>
      <c r="Q9">
        <v>0</v>
      </c>
      <c r="S9" s="135">
        <v>0.06</v>
      </c>
      <c r="T9" s="131">
        <v>0.06</v>
      </c>
      <c r="U9" s="131"/>
      <c r="V9" s="131">
        <v>0.06</v>
      </c>
      <c r="W9" s="131">
        <v>0.06</v>
      </c>
      <c r="X9" s="131"/>
      <c r="Z9" s="59">
        <f t="shared" si="7"/>
        <v>0.06</v>
      </c>
      <c r="AA9" s="59">
        <f t="shared" ref="AA9:AA12" si="13">IF(LEN(M9)=1,M9,IF(M9=TRUE,1,0))*T9</f>
        <v>0</v>
      </c>
      <c r="AB9" s="59">
        <f t="shared" ref="AB9:AB12" si="14">IF(LEN(N9)=1,N9,IF(N9=TRUE,1,0))*U9</f>
        <v>0</v>
      </c>
      <c r="AC9" s="59">
        <f t="shared" ref="AC9:AC12" si="15">IF(LEN(O9)=1,O9,IF(O9=TRUE,1,0))*V9</f>
        <v>0</v>
      </c>
      <c r="AD9" s="59">
        <f t="shared" ref="AD9:AD12" si="16">IF(LEN(P9)=1,P9,IF(P9=TRUE,1,0))*W9</f>
        <v>0</v>
      </c>
      <c r="AE9" s="59">
        <f t="shared" ref="AE9:AE12" si="17">IF(LEN(Q9)=1,Q9,IF(Q9=TRUE,1,0))*X9</f>
        <v>0</v>
      </c>
    </row>
    <row r="10" spans="1:42" x14ac:dyDescent="0.3">
      <c r="A10" s="12" t="s">
        <v>6</v>
      </c>
      <c r="B10" s="9"/>
      <c r="C10" s="49" t="s">
        <v>7</v>
      </c>
      <c r="E10" s="108"/>
      <c r="F10" s="108"/>
      <c r="G10" s="55" t="s">
        <v>61</v>
      </c>
      <c r="H10" s="108"/>
      <c r="I10" s="108"/>
      <c r="J10" s="55" t="s">
        <v>61</v>
      </c>
      <c r="L10" s="54" t="b">
        <v>0</v>
      </c>
      <c r="M10" s="54" t="b">
        <v>0</v>
      </c>
      <c r="N10">
        <v>0</v>
      </c>
      <c r="O10" s="54" t="b">
        <v>0</v>
      </c>
      <c r="P10" s="54" t="b">
        <v>0</v>
      </c>
      <c r="Q10">
        <v>0</v>
      </c>
      <c r="S10" s="131">
        <v>0.03</v>
      </c>
      <c r="T10" s="131">
        <v>0.03</v>
      </c>
      <c r="U10" s="131"/>
      <c r="V10" s="131">
        <v>0.03</v>
      </c>
      <c r="W10" s="131">
        <v>0.03</v>
      </c>
      <c r="X10" s="131"/>
      <c r="Z10" s="59">
        <f t="shared" si="7"/>
        <v>0</v>
      </c>
      <c r="AA10" s="59">
        <f t="shared" si="13"/>
        <v>0</v>
      </c>
      <c r="AB10" s="59">
        <f t="shared" si="14"/>
        <v>0</v>
      </c>
      <c r="AC10" s="59">
        <f t="shared" si="15"/>
        <v>0</v>
      </c>
      <c r="AD10" s="59">
        <f t="shared" si="16"/>
        <v>0</v>
      </c>
      <c r="AE10" s="59">
        <f t="shared" si="17"/>
        <v>0</v>
      </c>
    </row>
    <row r="11" spans="1:42" x14ac:dyDescent="0.3">
      <c r="A11" s="12" t="s">
        <v>8</v>
      </c>
      <c r="B11" s="9"/>
      <c r="C11" s="49" t="s">
        <v>9</v>
      </c>
      <c r="E11" s="108"/>
      <c r="F11" s="108"/>
      <c r="G11" s="55" t="s">
        <v>61</v>
      </c>
      <c r="H11" s="108"/>
      <c r="I11" s="55" t="s">
        <v>61</v>
      </c>
      <c r="J11" s="55" t="s">
        <v>61</v>
      </c>
      <c r="L11" s="54" t="b">
        <v>0</v>
      </c>
      <c r="M11" s="54" t="b">
        <v>0</v>
      </c>
      <c r="N11">
        <v>0</v>
      </c>
      <c r="O11" s="54" t="b">
        <v>0</v>
      </c>
      <c r="P11">
        <v>0</v>
      </c>
      <c r="Q11">
        <v>0</v>
      </c>
      <c r="S11" s="131">
        <v>0.03</v>
      </c>
      <c r="T11" s="131">
        <v>0.03</v>
      </c>
      <c r="U11" s="131"/>
      <c r="V11" s="131">
        <v>0.03</v>
      </c>
      <c r="W11" s="131"/>
      <c r="X11" s="131"/>
      <c r="Z11" s="59">
        <f t="shared" si="7"/>
        <v>0</v>
      </c>
      <c r="AA11" s="59">
        <f t="shared" si="13"/>
        <v>0</v>
      </c>
      <c r="AB11" s="59">
        <f t="shared" si="14"/>
        <v>0</v>
      </c>
      <c r="AC11" s="59">
        <f t="shared" si="15"/>
        <v>0</v>
      </c>
      <c r="AD11" s="59">
        <f t="shared" si="16"/>
        <v>0</v>
      </c>
      <c r="AE11" s="59">
        <f t="shared" si="17"/>
        <v>0</v>
      </c>
    </row>
    <row r="12" spans="1:42" x14ac:dyDescent="0.3">
      <c r="A12" s="12" t="s">
        <v>10</v>
      </c>
      <c r="B12" s="9"/>
      <c r="C12" s="49" t="s">
        <v>11</v>
      </c>
      <c r="E12" s="55" t="s">
        <v>60</v>
      </c>
      <c r="F12" s="108"/>
      <c r="G12" s="55" t="s">
        <v>61</v>
      </c>
      <c r="H12" s="55" t="s">
        <v>60</v>
      </c>
      <c r="I12" s="55" t="s">
        <v>61</v>
      </c>
      <c r="J12" s="55" t="s">
        <v>61</v>
      </c>
      <c r="L12">
        <v>1</v>
      </c>
      <c r="M12" s="54" t="b">
        <v>0</v>
      </c>
      <c r="N12">
        <v>0</v>
      </c>
      <c r="O12">
        <v>1</v>
      </c>
      <c r="P12">
        <v>0</v>
      </c>
      <c r="Q12">
        <v>0</v>
      </c>
      <c r="S12" s="135">
        <v>0.03</v>
      </c>
      <c r="T12" s="131">
        <v>0.03</v>
      </c>
      <c r="U12" s="131"/>
      <c r="V12" s="135">
        <v>0.03</v>
      </c>
      <c r="W12" s="131"/>
      <c r="X12" s="131"/>
      <c r="Z12" s="59">
        <f t="shared" si="7"/>
        <v>0.03</v>
      </c>
      <c r="AA12" s="59">
        <f t="shared" si="13"/>
        <v>0</v>
      </c>
      <c r="AB12" s="59">
        <f t="shared" si="14"/>
        <v>0</v>
      </c>
      <c r="AC12" s="59">
        <f t="shared" si="15"/>
        <v>0.03</v>
      </c>
      <c r="AD12" s="59">
        <f t="shared" si="16"/>
        <v>0</v>
      </c>
      <c r="AE12" s="59">
        <f t="shared" si="17"/>
        <v>0</v>
      </c>
    </row>
    <row r="13" spans="1:42" ht="14.4" customHeight="1" x14ac:dyDescent="0.3">
      <c r="A13" s="10" t="s">
        <v>12</v>
      </c>
      <c r="B13" s="9"/>
      <c r="C13" s="48" t="s">
        <v>28</v>
      </c>
      <c r="E13" s="55" t="s">
        <v>60</v>
      </c>
      <c r="F13" s="108"/>
      <c r="G13" s="55" t="s">
        <v>61</v>
      </c>
      <c r="H13" s="55" t="s">
        <v>60</v>
      </c>
      <c r="I13" s="108"/>
      <c r="J13" s="55" t="s">
        <v>61</v>
      </c>
      <c r="L13">
        <v>1</v>
      </c>
      <c r="M13" s="54" t="b">
        <v>0</v>
      </c>
      <c r="N13">
        <v>0</v>
      </c>
      <c r="O13">
        <v>1</v>
      </c>
      <c r="P13" s="54" t="b">
        <v>0</v>
      </c>
      <c r="Q13">
        <v>0</v>
      </c>
      <c r="S13" s="132"/>
      <c r="T13" s="132"/>
      <c r="U13" s="132"/>
      <c r="V13" s="132"/>
      <c r="W13" s="132"/>
      <c r="X13" s="132"/>
      <c r="Z13" s="133"/>
      <c r="AA13" s="133"/>
      <c r="AB13" s="133"/>
      <c r="AC13" s="133"/>
      <c r="AD13" s="133"/>
      <c r="AE13" s="133"/>
      <c r="AG13">
        <f t="shared" ref="AG13:AL13" si="18">IF(OR(L13=1,L13=TRUE),L$31,0)</f>
        <v>0</v>
      </c>
      <c r="AH13">
        <f t="shared" si="18"/>
        <v>0</v>
      </c>
      <c r="AI13">
        <f t="shared" si="18"/>
        <v>0</v>
      </c>
      <c r="AJ13">
        <f t="shared" si="18"/>
        <v>0</v>
      </c>
      <c r="AK13">
        <f t="shared" si="18"/>
        <v>0</v>
      </c>
      <c r="AL13">
        <f t="shared" si="18"/>
        <v>0</v>
      </c>
      <c r="AN13" s="77">
        <f>AG13+AH13+AJ13</f>
        <v>0</v>
      </c>
      <c r="AO13" s="77">
        <f>AI13</f>
        <v>0</v>
      </c>
      <c r="AP13" s="77">
        <f>AK13+AL13</f>
        <v>0</v>
      </c>
    </row>
    <row r="14" spans="1:42" ht="14.4" customHeight="1" x14ac:dyDescent="0.3">
      <c r="A14" s="12" t="s">
        <v>130</v>
      </c>
      <c r="B14" s="9"/>
      <c r="C14" s="124" t="s">
        <v>131</v>
      </c>
      <c r="E14" s="108"/>
      <c r="F14" s="108"/>
      <c r="G14" s="108"/>
      <c r="H14" s="108"/>
      <c r="I14" s="55" t="s">
        <v>61</v>
      </c>
      <c r="J14" s="55" t="s">
        <v>61</v>
      </c>
      <c r="L14" s="54" t="b">
        <v>0</v>
      </c>
      <c r="M14" s="54" t="b">
        <v>0</v>
      </c>
      <c r="N14" s="54" t="b">
        <v>0</v>
      </c>
      <c r="O14" s="54" t="b">
        <v>0</v>
      </c>
      <c r="P14">
        <v>0</v>
      </c>
      <c r="Q14">
        <v>0</v>
      </c>
      <c r="S14" s="131">
        <v>0.06</v>
      </c>
      <c r="T14" s="131">
        <v>0.06</v>
      </c>
      <c r="U14" s="131">
        <v>0.06</v>
      </c>
      <c r="V14" s="131">
        <v>0.06</v>
      </c>
      <c r="W14" s="131"/>
      <c r="X14" s="131"/>
      <c r="Z14" s="59">
        <f t="shared" ref="Z14" si="19">IF(LEN(L14)=1,L14,IF(L14=TRUE,1,0))*S14</f>
        <v>0</v>
      </c>
      <c r="AA14" s="59">
        <f t="shared" ref="AA14" si="20">IF(LEN(M14)=1,M14,IF(M14=TRUE,1,0))*T14</f>
        <v>0</v>
      </c>
      <c r="AB14" s="59">
        <f t="shared" ref="AB14" si="21">IF(LEN(N14)=1,N14,IF(N14=TRUE,1,0))*U14</f>
        <v>0</v>
      </c>
      <c r="AC14" s="59">
        <f t="shared" ref="AC14" si="22">IF(LEN(O14)=1,O14,IF(O14=TRUE,1,0))*V14</f>
        <v>0</v>
      </c>
      <c r="AD14" s="59">
        <f t="shared" ref="AD14" si="23">IF(LEN(P14)=1,P14,IF(P14=TRUE,1,0))*W14</f>
        <v>0</v>
      </c>
      <c r="AE14" s="59">
        <f t="shared" ref="AE14" si="24">IF(LEN(Q14)=1,Q14,IF(Q14=TRUE,1,0))*X14</f>
        <v>0</v>
      </c>
      <c r="AN14" s="125"/>
      <c r="AO14" s="125"/>
      <c r="AP14" s="125"/>
    </row>
    <row r="15" spans="1:42" ht="14.4" customHeight="1" x14ac:dyDescent="0.3">
      <c r="A15" s="12" t="s">
        <v>13</v>
      </c>
      <c r="B15" s="9"/>
      <c r="C15" s="49" t="s">
        <v>14</v>
      </c>
      <c r="E15" s="108"/>
      <c r="F15" s="108"/>
      <c r="G15" s="108"/>
      <c r="H15" s="108"/>
      <c r="I15" s="108"/>
      <c r="J15" s="55" t="s">
        <v>61</v>
      </c>
      <c r="L15" s="54" t="b">
        <v>0</v>
      </c>
      <c r="M15" s="54" t="b">
        <v>0</v>
      </c>
      <c r="N15" s="54" t="b">
        <v>0</v>
      </c>
      <c r="O15" s="54" t="b">
        <v>0</v>
      </c>
      <c r="P15" s="54" t="b">
        <v>0</v>
      </c>
      <c r="Q15">
        <v>0</v>
      </c>
      <c r="S15" s="131">
        <v>0.02</v>
      </c>
      <c r="T15" s="131">
        <v>0.02</v>
      </c>
      <c r="U15" s="131">
        <v>0.02</v>
      </c>
      <c r="V15" s="131">
        <v>0.02</v>
      </c>
      <c r="W15" s="131">
        <v>0.02</v>
      </c>
      <c r="X15" s="131"/>
      <c r="Z15" s="59">
        <f t="shared" ref="Z15:AE15" si="25">IF(LEN(L15)=1,L15,IF(L15=TRUE,1,0))*S15</f>
        <v>0</v>
      </c>
      <c r="AA15" s="59">
        <f t="shared" si="25"/>
        <v>0</v>
      </c>
      <c r="AB15" s="59">
        <f t="shared" si="25"/>
        <v>0</v>
      </c>
      <c r="AC15" s="59">
        <f t="shared" si="25"/>
        <v>0</v>
      </c>
      <c r="AD15" s="59">
        <f t="shared" si="25"/>
        <v>0</v>
      </c>
      <c r="AE15" s="59">
        <f t="shared" si="25"/>
        <v>0</v>
      </c>
      <c r="AN15" s="75"/>
    </row>
    <row r="16" spans="1:42" ht="14.4" customHeight="1" x14ac:dyDescent="0.3">
      <c r="A16" s="51" t="s">
        <v>15</v>
      </c>
      <c r="B16" s="9"/>
      <c r="C16" s="49" t="s">
        <v>26</v>
      </c>
      <c r="E16" s="108"/>
      <c r="F16" s="108"/>
      <c r="G16" s="108"/>
      <c r="H16" s="108"/>
      <c r="I16" s="108"/>
      <c r="J16" s="55" t="s">
        <v>61</v>
      </c>
      <c r="L16" s="54" t="b">
        <v>0</v>
      </c>
      <c r="M16" s="54" t="b">
        <v>0</v>
      </c>
      <c r="N16" s="54" t="b">
        <v>0</v>
      </c>
      <c r="O16" s="54" t="b">
        <v>0</v>
      </c>
      <c r="P16" s="54" t="b">
        <v>0</v>
      </c>
      <c r="Q16">
        <v>0</v>
      </c>
      <c r="S16" s="132"/>
      <c r="T16" s="132"/>
      <c r="U16" s="132"/>
      <c r="V16" s="132"/>
      <c r="W16" s="132"/>
      <c r="X16" s="132"/>
      <c r="Z16" s="133"/>
      <c r="AA16" s="133"/>
      <c r="AB16" s="133"/>
      <c r="AC16" s="133"/>
      <c r="AD16" s="133"/>
      <c r="AE16" s="133"/>
      <c r="AG16">
        <f t="shared" ref="AG16:AL17" si="26">IF(OR(L16=1,L16=TRUE),L$31,0)</f>
        <v>0</v>
      </c>
      <c r="AH16">
        <f t="shared" si="26"/>
        <v>0</v>
      </c>
      <c r="AI16">
        <f t="shared" si="26"/>
        <v>0</v>
      </c>
      <c r="AJ16">
        <f t="shared" si="26"/>
        <v>0</v>
      </c>
      <c r="AK16">
        <f t="shared" si="26"/>
        <v>0</v>
      </c>
      <c r="AL16">
        <f t="shared" si="26"/>
        <v>0</v>
      </c>
      <c r="AN16" s="77">
        <f>AG16+AH16+AJ16</f>
        <v>0</v>
      </c>
      <c r="AO16" s="77">
        <f>AI16</f>
        <v>0</v>
      </c>
      <c r="AP16" s="77">
        <f>AK16+AL16</f>
        <v>0</v>
      </c>
    </row>
    <row r="17" spans="1:42" ht="14.4" customHeight="1" x14ac:dyDescent="0.3">
      <c r="A17" s="12" t="s">
        <v>16</v>
      </c>
      <c r="B17" s="9"/>
      <c r="C17" s="49" t="s">
        <v>27</v>
      </c>
      <c r="E17" s="108"/>
      <c r="F17" s="108"/>
      <c r="G17" s="108"/>
      <c r="H17" s="108"/>
      <c r="I17" s="108"/>
      <c r="J17" s="55" t="s">
        <v>61</v>
      </c>
      <c r="L17" s="54" t="b">
        <v>0</v>
      </c>
      <c r="M17" s="54" t="b">
        <v>0</v>
      </c>
      <c r="N17" s="54" t="b">
        <v>0</v>
      </c>
      <c r="O17" s="54" t="b">
        <v>0</v>
      </c>
      <c r="P17" s="54" t="b">
        <v>0</v>
      </c>
      <c r="Q17">
        <v>0</v>
      </c>
      <c r="S17" s="132"/>
      <c r="T17" s="132"/>
      <c r="U17" s="132"/>
      <c r="V17" s="132"/>
      <c r="W17" s="132"/>
      <c r="X17" s="132"/>
      <c r="Z17" s="133"/>
      <c r="AA17" s="133"/>
      <c r="AB17" s="133"/>
      <c r="AC17" s="133"/>
      <c r="AD17" s="133"/>
      <c r="AE17" s="133"/>
      <c r="AG17">
        <f t="shared" si="26"/>
        <v>0</v>
      </c>
      <c r="AH17">
        <f t="shared" si="26"/>
        <v>0</v>
      </c>
      <c r="AI17">
        <f t="shared" si="26"/>
        <v>0</v>
      </c>
      <c r="AJ17">
        <f t="shared" si="26"/>
        <v>0</v>
      </c>
      <c r="AK17">
        <f t="shared" si="26"/>
        <v>0</v>
      </c>
      <c r="AL17">
        <f t="shared" si="26"/>
        <v>0</v>
      </c>
      <c r="AN17" s="77">
        <f>AG17+AH17+AJ17</f>
        <v>0</v>
      </c>
      <c r="AO17" s="77">
        <f>AI17</f>
        <v>0</v>
      </c>
      <c r="AP17" s="77">
        <f>AK17+AL17</f>
        <v>0</v>
      </c>
    </row>
    <row r="18" spans="1:42" ht="14.4" customHeight="1" x14ac:dyDescent="0.3">
      <c r="A18" s="15"/>
      <c r="B18" s="9"/>
      <c r="C18" s="49"/>
      <c r="E18" s="56"/>
      <c r="F18" s="56"/>
      <c r="G18" s="56"/>
      <c r="H18" s="56"/>
      <c r="I18" s="56"/>
      <c r="J18" s="56"/>
      <c r="S18" s="134"/>
      <c r="T18" s="134"/>
      <c r="U18" s="134"/>
      <c r="V18" s="134"/>
      <c r="W18" s="134"/>
      <c r="X18" s="134"/>
      <c r="Z18" s="22"/>
      <c r="AA18" s="22"/>
      <c r="AB18" s="22"/>
      <c r="AC18" s="22"/>
      <c r="AD18" s="22"/>
      <c r="AE18" s="22"/>
    </row>
    <row r="19" spans="1:42" ht="14.4" customHeight="1" x14ac:dyDescent="0.3">
      <c r="A19" s="13" t="s">
        <v>17</v>
      </c>
      <c r="B19" s="9"/>
      <c r="C19" s="52" t="s">
        <v>18</v>
      </c>
      <c r="E19" s="55" t="s">
        <v>60</v>
      </c>
      <c r="F19" s="55" t="s">
        <v>60</v>
      </c>
      <c r="G19" s="55" t="s">
        <v>60</v>
      </c>
      <c r="H19" s="55" t="s">
        <v>60</v>
      </c>
      <c r="I19" s="55" t="s">
        <v>60</v>
      </c>
      <c r="J19" s="55" t="s">
        <v>61</v>
      </c>
      <c r="L19">
        <v>1</v>
      </c>
      <c r="M19">
        <v>1</v>
      </c>
      <c r="N19">
        <v>1</v>
      </c>
      <c r="O19">
        <v>1</v>
      </c>
      <c r="P19">
        <v>1</v>
      </c>
      <c r="Q19">
        <v>0</v>
      </c>
      <c r="S19" s="135">
        <v>7.0000000000000007E-2</v>
      </c>
      <c r="T19" s="135">
        <v>7.0000000000000007E-2</v>
      </c>
      <c r="U19" s="135">
        <v>0.04</v>
      </c>
      <c r="V19" s="135">
        <v>7.0000000000000007E-2</v>
      </c>
      <c r="W19" s="135">
        <v>0.04</v>
      </c>
      <c r="X19" s="131"/>
      <c r="Z19" s="59">
        <f t="shared" ref="Z19:Z22" si="27">IF(LEN(L19)=1,L19,IF(L19=TRUE,1,0))*S19</f>
        <v>7.0000000000000007E-2</v>
      </c>
      <c r="AA19" s="59">
        <f t="shared" ref="AA19:AA22" si="28">IF(LEN(M19)=1,M19,IF(M19=TRUE,1,0))*T19</f>
        <v>7.0000000000000007E-2</v>
      </c>
      <c r="AB19" s="59">
        <f t="shared" ref="AB19:AB22" si="29">IF(LEN(N19)=1,N19,IF(N19=TRUE,1,0))*U19</f>
        <v>0.04</v>
      </c>
      <c r="AC19" s="59">
        <f t="shared" ref="AC19:AC22" si="30">IF(LEN(O19)=1,O19,IF(O19=TRUE,1,0))*V19</f>
        <v>7.0000000000000007E-2</v>
      </c>
      <c r="AD19" s="59">
        <f t="shared" ref="AD19:AD22" si="31">IF(LEN(P19)=1,P19,IF(P19=TRUE,1,0))*W19</f>
        <v>0.04</v>
      </c>
      <c r="AE19" s="59">
        <f t="shared" ref="AE19:AE22" si="32">IF(LEN(Q19)=1,Q19,IF(Q19=TRUE,1,0))*X19</f>
        <v>0</v>
      </c>
    </row>
    <row r="20" spans="1:42" ht="14.4" customHeight="1" x14ac:dyDescent="0.3">
      <c r="A20" s="14" t="s">
        <v>19</v>
      </c>
      <c r="B20" s="9"/>
      <c r="C20" s="52" t="s">
        <v>62</v>
      </c>
      <c r="E20" s="55" t="s">
        <v>60</v>
      </c>
      <c r="F20" s="55" t="s">
        <v>60</v>
      </c>
      <c r="G20" s="55" t="s">
        <v>60</v>
      </c>
      <c r="H20" s="55" t="s">
        <v>60</v>
      </c>
      <c r="I20" s="55" t="s">
        <v>60</v>
      </c>
      <c r="J20" s="55" t="s">
        <v>61</v>
      </c>
      <c r="L20">
        <v>1</v>
      </c>
      <c r="M20">
        <v>1</v>
      </c>
      <c r="N20">
        <v>1</v>
      </c>
      <c r="O20">
        <v>1</v>
      </c>
      <c r="P20">
        <v>1</v>
      </c>
      <c r="Q20">
        <v>0</v>
      </c>
      <c r="S20" s="135">
        <v>0.04</v>
      </c>
      <c r="T20" s="135">
        <v>0.04</v>
      </c>
      <c r="U20" s="135">
        <v>0.05</v>
      </c>
      <c r="V20" s="135">
        <v>0.04</v>
      </c>
      <c r="W20" s="135">
        <v>0.03</v>
      </c>
      <c r="X20" s="131"/>
      <c r="Z20" s="59">
        <f t="shared" si="27"/>
        <v>0.04</v>
      </c>
      <c r="AA20" s="59">
        <f t="shared" si="28"/>
        <v>0.04</v>
      </c>
      <c r="AB20" s="59">
        <f t="shared" si="29"/>
        <v>0.05</v>
      </c>
      <c r="AC20" s="59">
        <f t="shared" si="30"/>
        <v>0.04</v>
      </c>
      <c r="AD20" s="59">
        <f t="shared" si="31"/>
        <v>0.03</v>
      </c>
      <c r="AE20" s="59">
        <f t="shared" si="32"/>
        <v>0</v>
      </c>
    </row>
    <row r="21" spans="1:42" ht="14.4" customHeight="1" x14ac:dyDescent="0.3">
      <c r="A21" s="12" t="s">
        <v>20</v>
      </c>
      <c r="B21" s="9"/>
      <c r="C21" s="52" t="s">
        <v>21</v>
      </c>
      <c r="E21" s="55" t="s">
        <v>60</v>
      </c>
      <c r="F21" s="108"/>
      <c r="G21" s="108"/>
      <c r="H21" s="55" t="s">
        <v>60</v>
      </c>
      <c r="I21" s="108"/>
      <c r="J21" s="55" t="s">
        <v>61</v>
      </c>
      <c r="L21">
        <v>1</v>
      </c>
      <c r="M21" s="54" t="b">
        <v>0</v>
      </c>
      <c r="N21" s="54" t="b">
        <v>0</v>
      </c>
      <c r="O21">
        <v>1</v>
      </c>
      <c r="P21" s="54" t="b">
        <v>0</v>
      </c>
      <c r="Q21">
        <v>0</v>
      </c>
      <c r="S21" s="135">
        <v>0.03</v>
      </c>
      <c r="T21" s="131">
        <v>0.03</v>
      </c>
      <c r="U21" s="131">
        <v>0.03</v>
      </c>
      <c r="V21" s="135">
        <v>0.03</v>
      </c>
      <c r="W21" s="131">
        <v>0.03</v>
      </c>
      <c r="X21" s="131"/>
      <c r="Z21" s="59">
        <f t="shared" si="27"/>
        <v>0.03</v>
      </c>
      <c r="AA21" s="59">
        <f t="shared" si="28"/>
        <v>0</v>
      </c>
      <c r="AB21" s="59">
        <f t="shared" si="29"/>
        <v>0</v>
      </c>
      <c r="AC21" s="59">
        <f t="shared" si="30"/>
        <v>0.03</v>
      </c>
      <c r="AD21" s="59">
        <f t="shared" si="31"/>
        <v>0</v>
      </c>
      <c r="AE21" s="59">
        <f t="shared" si="32"/>
        <v>0</v>
      </c>
    </row>
    <row r="22" spans="1:42" x14ac:dyDescent="0.3">
      <c r="A22" s="12" t="s">
        <v>22</v>
      </c>
      <c r="B22" s="9"/>
      <c r="C22" s="52" t="s">
        <v>1</v>
      </c>
      <c r="E22" s="55" t="s">
        <v>60</v>
      </c>
      <c r="F22" s="108"/>
      <c r="G22" s="108"/>
      <c r="H22" s="108"/>
      <c r="I22" s="55" t="s">
        <v>61</v>
      </c>
      <c r="J22" s="55" t="s">
        <v>61</v>
      </c>
      <c r="L22">
        <v>1</v>
      </c>
      <c r="M22" s="54" t="b">
        <v>0</v>
      </c>
      <c r="N22" s="54" t="b">
        <v>0</v>
      </c>
      <c r="O22" s="54" t="b">
        <v>0</v>
      </c>
      <c r="P22">
        <v>0</v>
      </c>
      <c r="Q22">
        <v>0</v>
      </c>
      <c r="S22" s="135">
        <v>0.1</v>
      </c>
      <c r="T22" s="131">
        <v>0.1</v>
      </c>
      <c r="U22" s="131">
        <v>0.1</v>
      </c>
      <c r="V22" s="131">
        <v>0.1</v>
      </c>
      <c r="W22" s="131"/>
      <c r="X22" s="131"/>
      <c r="Z22" s="59">
        <f t="shared" si="27"/>
        <v>0.1</v>
      </c>
      <c r="AA22" s="59">
        <f t="shared" si="28"/>
        <v>0</v>
      </c>
      <c r="AB22" s="59">
        <f t="shared" si="29"/>
        <v>0</v>
      </c>
      <c r="AC22" s="59">
        <f t="shared" si="30"/>
        <v>0</v>
      </c>
      <c r="AD22" s="59">
        <f t="shared" si="31"/>
        <v>0</v>
      </c>
      <c r="AE22" s="59">
        <f t="shared" si="32"/>
        <v>0</v>
      </c>
    </row>
    <row r="23" spans="1:42" x14ac:dyDescent="0.3">
      <c r="A23" s="16"/>
      <c r="B23" s="9"/>
      <c r="C23" s="50"/>
      <c r="E23" s="56"/>
      <c r="F23" s="56"/>
      <c r="G23" s="56"/>
      <c r="H23" s="56"/>
      <c r="I23" s="56"/>
      <c r="J23" s="56"/>
      <c r="S23" s="134"/>
      <c r="T23" s="134"/>
      <c r="U23" s="134"/>
      <c r="V23" s="134"/>
      <c r="W23" s="134"/>
      <c r="X23" s="134"/>
      <c r="Z23" s="22"/>
      <c r="AA23" s="22"/>
      <c r="AB23" s="22"/>
      <c r="AC23" s="22"/>
      <c r="AD23" s="22"/>
      <c r="AE23" s="22"/>
    </row>
    <row r="24" spans="1:42" ht="14.4" customHeight="1" x14ac:dyDescent="0.3">
      <c r="A24" s="12" t="s">
        <v>23</v>
      </c>
      <c r="B24" s="9"/>
      <c r="C24" s="49" t="s">
        <v>2</v>
      </c>
      <c r="E24" s="55" t="s">
        <v>60</v>
      </c>
      <c r="F24" s="55" t="s">
        <v>60</v>
      </c>
      <c r="G24" s="55" t="s">
        <v>60</v>
      </c>
      <c r="H24" s="55" t="s">
        <v>60</v>
      </c>
      <c r="I24" s="55" t="s">
        <v>60</v>
      </c>
      <c r="J24" s="55" t="s">
        <v>61</v>
      </c>
      <c r="L24">
        <v>1</v>
      </c>
      <c r="M24">
        <v>1</v>
      </c>
      <c r="N24">
        <v>1</v>
      </c>
      <c r="O24">
        <v>1</v>
      </c>
      <c r="P24">
        <v>1</v>
      </c>
      <c r="Q24">
        <v>0</v>
      </c>
      <c r="S24" s="135">
        <v>0.32</v>
      </c>
      <c r="T24" s="135">
        <v>0.32</v>
      </c>
      <c r="U24" s="135">
        <v>0.45</v>
      </c>
      <c r="V24" s="135">
        <v>0.32</v>
      </c>
      <c r="W24" s="135">
        <v>0.11</v>
      </c>
      <c r="X24" s="131"/>
      <c r="Z24" s="59">
        <f t="shared" ref="Z24:Z29" si="33">IF(LEN(L24)=1,L24,IF(L24=TRUE,1,0))*S24</f>
        <v>0.32</v>
      </c>
      <c r="AA24" s="59">
        <f t="shared" ref="AA24:AA29" si="34">IF(LEN(M24)=1,M24,IF(M24=TRUE,1,0))*T24</f>
        <v>0.32</v>
      </c>
      <c r="AB24" s="59">
        <f t="shared" ref="AB24:AB29" si="35">IF(LEN(N24)=1,N24,IF(N24=TRUE,1,0))*U24</f>
        <v>0.45</v>
      </c>
      <c r="AC24" s="59">
        <f t="shared" ref="AC24:AC29" si="36">IF(LEN(O24)=1,O24,IF(O24=TRUE,1,0))*V24</f>
        <v>0.32</v>
      </c>
      <c r="AD24" s="59">
        <f t="shared" ref="AD24:AD29" si="37">IF(LEN(P24)=1,P24,IF(P24=TRUE,1,0))*W24</f>
        <v>0.11</v>
      </c>
      <c r="AE24" s="59">
        <f t="shared" ref="AE24:AE29" si="38">IF(LEN(Q24)=1,Q24,IF(Q24=TRUE,1,0))*X24</f>
        <v>0</v>
      </c>
    </row>
    <row r="25" spans="1:42" x14ac:dyDescent="0.3">
      <c r="A25" s="137" t="s">
        <v>166</v>
      </c>
      <c r="B25" s="9"/>
      <c r="C25" s="48" t="s">
        <v>29</v>
      </c>
      <c r="E25" s="55" t="s">
        <v>60</v>
      </c>
      <c r="F25" s="55" t="s">
        <v>60</v>
      </c>
      <c r="G25" s="55" t="s">
        <v>60</v>
      </c>
      <c r="H25" s="55" t="s">
        <v>60</v>
      </c>
      <c r="I25" s="55" t="s">
        <v>60</v>
      </c>
      <c r="J25" s="55" t="s">
        <v>61</v>
      </c>
      <c r="L25">
        <v>1</v>
      </c>
      <c r="M25">
        <v>1</v>
      </c>
      <c r="N25">
        <v>1</v>
      </c>
      <c r="O25">
        <v>1</v>
      </c>
      <c r="P25">
        <v>1</v>
      </c>
      <c r="Q25">
        <v>0</v>
      </c>
      <c r="S25" s="135">
        <v>0.06</v>
      </c>
      <c r="T25" s="135">
        <v>0.06</v>
      </c>
      <c r="U25" s="135">
        <v>4.4999999999999998E-2</v>
      </c>
      <c r="V25" s="135">
        <v>0.06</v>
      </c>
      <c r="W25" s="135">
        <v>4.4999999999999998E-2</v>
      </c>
      <c r="X25" s="131"/>
      <c r="Z25" s="59">
        <f t="shared" si="33"/>
        <v>0.06</v>
      </c>
      <c r="AA25" s="59">
        <f t="shared" si="34"/>
        <v>0.06</v>
      </c>
      <c r="AB25" s="59">
        <f t="shared" si="35"/>
        <v>4.4999999999999998E-2</v>
      </c>
      <c r="AC25" s="59">
        <f t="shared" si="36"/>
        <v>0.06</v>
      </c>
      <c r="AD25" s="59">
        <f t="shared" si="37"/>
        <v>4.4999999999999998E-2</v>
      </c>
      <c r="AE25" s="59">
        <f t="shared" si="38"/>
        <v>0</v>
      </c>
    </row>
    <row r="26" spans="1:42" ht="14.4" customHeight="1" x14ac:dyDescent="0.3">
      <c r="A26" s="12" t="s">
        <v>36</v>
      </c>
      <c r="B26" s="9"/>
      <c r="C26" s="48" t="s">
        <v>37</v>
      </c>
      <c r="E26" s="55" t="s">
        <v>60</v>
      </c>
      <c r="F26" s="55" t="s">
        <v>60</v>
      </c>
      <c r="G26" s="108"/>
      <c r="H26" s="108"/>
      <c r="I26" s="55" t="s">
        <v>61</v>
      </c>
      <c r="J26" s="55" t="s">
        <v>61</v>
      </c>
      <c r="L26">
        <v>1</v>
      </c>
      <c r="M26">
        <v>1</v>
      </c>
      <c r="N26" s="54" t="b">
        <v>0</v>
      </c>
      <c r="O26" s="54" t="b">
        <v>0</v>
      </c>
      <c r="P26">
        <v>0</v>
      </c>
      <c r="Q26">
        <v>0</v>
      </c>
      <c r="S26" s="135">
        <v>0.04</v>
      </c>
      <c r="T26" s="135">
        <v>0.04</v>
      </c>
      <c r="U26" s="131">
        <v>0.04</v>
      </c>
      <c r="V26" s="131">
        <v>0.04</v>
      </c>
      <c r="W26" s="131"/>
      <c r="X26" s="131"/>
      <c r="Z26" s="59">
        <f t="shared" si="33"/>
        <v>0.04</v>
      </c>
      <c r="AA26" s="59">
        <f t="shared" si="34"/>
        <v>0.04</v>
      </c>
      <c r="AB26" s="59">
        <f t="shared" si="35"/>
        <v>0</v>
      </c>
      <c r="AC26" s="59">
        <f t="shared" si="36"/>
        <v>0</v>
      </c>
      <c r="AD26" s="59">
        <f t="shared" si="37"/>
        <v>0</v>
      </c>
      <c r="AE26" s="59">
        <f t="shared" si="38"/>
        <v>0</v>
      </c>
    </row>
    <row r="27" spans="1:42" x14ac:dyDescent="0.3">
      <c r="A27" s="12" t="s">
        <v>24</v>
      </c>
      <c r="B27" s="9"/>
      <c r="C27" s="49" t="s">
        <v>25</v>
      </c>
      <c r="E27" s="55" t="s">
        <v>60</v>
      </c>
      <c r="F27" s="108"/>
      <c r="G27" s="108"/>
      <c r="H27" s="108"/>
      <c r="I27" s="55" t="s">
        <v>61</v>
      </c>
      <c r="J27" s="55" t="s">
        <v>61</v>
      </c>
      <c r="L27">
        <v>1</v>
      </c>
      <c r="M27" s="54" t="b">
        <v>0</v>
      </c>
      <c r="N27" s="54" t="b">
        <v>0</v>
      </c>
      <c r="O27" s="54" t="b">
        <v>0</v>
      </c>
      <c r="P27">
        <v>0</v>
      </c>
      <c r="Q27">
        <v>0</v>
      </c>
      <c r="S27" s="135">
        <v>0.25</v>
      </c>
      <c r="T27" s="131">
        <v>0.25</v>
      </c>
      <c r="U27" s="131">
        <v>0.25</v>
      </c>
      <c r="V27" s="131">
        <v>0.25</v>
      </c>
      <c r="W27" s="131"/>
      <c r="X27" s="131"/>
      <c r="Z27" s="59">
        <f t="shared" si="33"/>
        <v>0.25</v>
      </c>
      <c r="AA27" s="59">
        <f t="shared" si="34"/>
        <v>0</v>
      </c>
      <c r="AB27" s="59">
        <f t="shared" si="35"/>
        <v>0</v>
      </c>
      <c r="AC27" s="59">
        <f t="shared" si="36"/>
        <v>0</v>
      </c>
      <c r="AD27" s="59">
        <f t="shared" si="37"/>
        <v>0</v>
      </c>
      <c r="AE27" s="59">
        <f t="shared" si="38"/>
        <v>0</v>
      </c>
    </row>
    <row r="28" spans="1:42" x14ac:dyDescent="0.3">
      <c r="A28" s="12" t="s">
        <v>113</v>
      </c>
      <c r="B28" s="9"/>
      <c r="C28" s="49" t="s">
        <v>114</v>
      </c>
      <c r="E28" s="55" t="s">
        <v>60</v>
      </c>
      <c r="F28" s="108"/>
      <c r="G28" s="55" t="s">
        <v>61</v>
      </c>
      <c r="H28" s="108"/>
      <c r="I28" s="55" t="s">
        <v>61</v>
      </c>
      <c r="J28" s="55" t="s">
        <v>61</v>
      </c>
      <c r="L28">
        <v>1</v>
      </c>
      <c r="M28" s="54" t="b">
        <v>0</v>
      </c>
      <c r="N28">
        <v>0</v>
      </c>
      <c r="O28" s="54" t="b">
        <v>0</v>
      </c>
      <c r="P28">
        <v>0</v>
      </c>
      <c r="Q28">
        <v>0</v>
      </c>
      <c r="S28" s="135">
        <v>0.18</v>
      </c>
      <c r="T28" s="131">
        <v>0.18</v>
      </c>
      <c r="U28" s="131"/>
      <c r="V28" s="131">
        <v>0.18</v>
      </c>
      <c r="W28" s="131"/>
      <c r="X28" s="131"/>
      <c r="Z28" s="59">
        <f t="shared" ref="Z28" si="39">IF(LEN(L28)=1,L28,IF(L28=TRUE,1,0))*S28</f>
        <v>0.18</v>
      </c>
      <c r="AA28" s="59">
        <f t="shared" ref="AA28" si="40">IF(LEN(M28)=1,M28,IF(M28=TRUE,1,0))*T28</f>
        <v>0</v>
      </c>
      <c r="AB28" s="59">
        <f t="shared" ref="AB28" si="41">IF(LEN(N28)=1,N28,IF(N28=TRUE,1,0))*U28</f>
        <v>0</v>
      </c>
      <c r="AC28" s="59">
        <f t="shared" ref="AC28" si="42">IF(LEN(O28)=1,O28,IF(O28=TRUE,1,0))*V28</f>
        <v>0</v>
      </c>
      <c r="AD28" s="59">
        <f t="shared" ref="AD28" si="43">IF(LEN(P28)=1,P28,IF(P28=TRUE,1,0))*W28</f>
        <v>0</v>
      </c>
      <c r="AE28" s="59">
        <f t="shared" ref="AE28" si="44">IF(LEN(Q28)=1,Q28,IF(Q28=TRUE,1,0))*X28</f>
        <v>0</v>
      </c>
    </row>
    <row r="29" spans="1:42" x14ac:dyDescent="0.3">
      <c r="A29" s="12" t="s">
        <v>115</v>
      </c>
      <c r="B29" s="9"/>
      <c r="C29" s="113" t="s">
        <v>116</v>
      </c>
      <c r="E29" s="108"/>
      <c r="F29" s="108"/>
      <c r="G29" s="108"/>
      <c r="H29" s="108"/>
      <c r="I29" s="55" t="s">
        <v>61</v>
      </c>
      <c r="J29" s="55" t="s">
        <v>61</v>
      </c>
      <c r="L29" s="54" t="b">
        <v>0</v>
      </c>
      <c r="M29" s="54" t="b">
        <v>0</v>
      </c>
      <c r="N29" s="54" t="b">
        <v>0</v>
      </c>
      <c r="O29" s="54" t="b">
        <v>0</v>
      </c>
      <c r="P29">
        <v>0</v>
      </c>
      <c r="Q29">
        <v>0</v>
      </c>
      <c r="S29" s="131">
        <v>0.03</v>
      </c>
      <c r="T29" s="131">
        <v>0.03</v>
      </c>
      <c r="U29" s="131">
        <v>0.03</v>
      </c>
      <c r="V29" s="131">
        <v>0.03</v>
      </c>
      <c r="W29" s="131"/>
      <c r="X29" s="131"/>
      <c r="Z29" s="59">
        <f t="shared" si="33"/>
        <v>0</v>
      </c>
      <c r="AA29" s="59">
        <f t="shared" si="34"/>
        <v>0</v>
      </c>
      <c r="AB29" s="59">
        <f t="shared" si="35"/>
        <v>0</v>
      </c>
      <c r="AC29" s="59">
        <f t="shared" si="36"/>
        <v>0</v>
      </c>
      <c r="AD29" s="59">
        <f t="shared" si="37"/>
        <v>0</v>
      </c>
      <c r="AE29" s="59">
        <f t="shared" si="38"/>
        <v>0</v>
      </c>
    </row>
    <row r="30" spans="1:42" x14ac:dyDescent="0.3">
      <c r="Z30" s="22"/>
      <c r="AA30" s="22"/>
      <c r="AB30" s="22"/>
      <c r="AC30" s="22"/>
      <c r="AD30" s="22"/>
      <c r="AE30" s="22"/>
    </row>
    <row r="31" spans="1:42" x14ac:dyDescent="0.3">
      <c r="L31" s="74">
        <f>Progettazioni!G4</f>
        <v>0</v>
      </c>
      <c r="M31" s="74">
        <f>Progettazioni!G5</f>
        <v>0</v>
      </c>
      <c r="N31" s="74">
        <f>Progettazioni!G6</f>
        <v>0</v>
      </c>
      <c r="O31" s="74">
        <f>Progettazioni!G7</f>
        <v>0</v>
      </c>
      <c r="P31" s="74">
        <f>Progettazioni!G8</f>
        <v>0</v>
      </c>
      <c r="Q31" s="74">
        <f>Progettazioni!G9</f>
        <v>66300</v>
      </c>
      <c r="Z31" s="59">
        <f t="shared" ref="Z31:AE31" si="45">SUM(Z3:Z29)</f>
        <v>1.27</v>
      </c>
      <c r="AA31" s="59">
        <f t="shared" si="45"/>
        <v>0.62000000000000011</v>
      </c>
      <c r="AB31" s="59">
        <f t="shared" si="45"/>
        <v>0.67500000000000004</v>
      </c>
      <c r="AC31" s="59">
        <f t="shared" si="45"/>
        <v>0.64000000000000012</v>
      </c>
      <c r="AD31" s="59">
        <f t="shared" si="45"/>
        <v>0.30499999999999999</v>
      </c>
      <c r="AE31" s="59">
        <f t="shared" si="45"/>
        <v>4.4999999999999998E-2</v>
      </c>
    </row>
  </sheetData>
  <sheetProtection algorithmName="SHA-512" hashValue="3HKOPAL/DWnEB8U4z3qDFsSlcGZFVW9Rf4XhKDaZl6X384l/v1yOEzV6ETrHKDzmKAWklzIYJ5TMTfkVVDDxeA==" saltValue="Sb5l0OGSSG9tLKDnuTPEoQ==" spinCount="100000" sheet="1" selectLockedCells="1"/>
  <phoneticPr fontId="27" type="noConversion"/>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7169" r:id="rId4" name="Check Box 1">
              <controlPr defaultSize="0" autoFill="0" autoLine="0" autoPict="0">
                <anchor moveWithCells="1">
                  <from>
                    <xdr:col>7</xdr:col>
                    <xdr:colOff>7620</xdr:colOff>
                    <xdr:row>8</xdr:row>
                    <xdr:rowOff>0</xdr:rowOff>
                  </from>
                  <to>
                    <xdr:col>8</xdr:col>
                    <xdr:colOff>0</xdr:colOff>
                    <xdr:row>9</xdr:row>
                    <xdr:rowOff>0</xdr:rowOff>
                  </to>
                </anchor>
              </controlPr>
            </control>
          </mc:Choice>
        </mc:AlternateContent>
        <mc:AlternateContent xmlns:mc="http://schemas.openxmlformats.org/markup-compatibility/2006">
          <mc:Choice Requires="x14">
            <control shapeId="7170" r:id="rId5" name="Check Box 2">
              <controlPr defaultSize="0" autoFill="0" autoLine="0" autoPict="0">
                <anchor moveWithCells="1">
                  <from>
                    <xdr:col>5</xdr:col>
                    <xdr:colOff>7620</xdr:colOff>
                    <xdr:row>8</xdr:row>
                    <xdr:rowOff>0</xdr:rowOff>
                  </from>
                  <to>
                    <xdr:col>6</xdr:col>
                    <xdr:colOff>0</xdr:colOff>
                    <xdr:row>9</xdr:row>
                    <xdr:rowOff>0</xdr:rowOff>
                  </to>
                </anchor>
              </controlPr>
            </control>
          </mc:Choice>
        </mc:AlternateContent>
        <mc:AlternateContent xmlns:mc="http://schemas.openxmlformats.org/markup-compatibility/2006">
          <mc:Choice Requires="x14">
            <control shapeId="7171" r:id="rId6" name="Check Box 3">
              <controlPr defaultSize="0" autoFill="0" autoLine="0" autoPict="0">
                <anchor moveWithCells="1">
                  <from>
                    <xdr:col>8</xdr:col>
                    <xdr:colOff>7620</xdr:colOff>
                    <xdr:row>8</xdr:row>
                    <xdr:rowOff>0</xdr:rowOff>
                  </from>
                  <to>
                    <xdr:col>9</xdr:col>
                    <xdr:colOff>0</xdr:colOff>
                    <xdr:row>9</xdr:row>
                    <xdr:rowOff>0</xdr:rowOff>
                  </to>
                </anchor>
              </controlPr>
            </control>
          </mc:Choice>
        </mc:AlternateContent>
        <mc:AlternateContent xmlns:mc="http://schemas.openxmlformats.org/markup-compatibility/2006">
          <mc:Choice Requires="x14">
            <control shapeId="7172" r:id="rId7" name="Check Box 4">
              <controlPr defaultSize="0" autoFill="0" autoLine="0" autoPict="0">
                <anchor moveWithCells="1">
                  <from>
                    <xdr:col>5</xdr:col>
                    <xdr:colOff>7620</xdr:colOff>
                    <xdr:row>9</xdr:row>
                    <xdr:rowOff>0</xdr:rowOff>
                  </from>
                  <to>
                    <xdr:col>6</xdr:col>
                    <xdr:colOff>0</xdr:colOff>
                    <xdr:row>10</xdr:row>
                    <xdr:rowOff>0</xdr:rowOff>
                  </to>
                </anchor>
              </controlPr>
            </control>
          </mc:Choice>
        </mc:AlternateContent>
        <mc:AlternateContent xmlns:mc="http://schemas.openxmlformats.org/markup-compatibility/2006">
          <mc:Choice Requires="x14">
            <control shapeId="7173" r:id="rId8" name="Check Box 5">
              <controlPr defaultSize="0" autoFill="0" autoLine="0" autoPict="0">
                <anchor moveWithCells="1">
                  <from>
                    <xdr:col>5</xdr:col>
                    <xdr:colOff>7620</xdr:colOff>
                    <xdr:row>10</xdr:row>
                    <xdr:rowOff>0</xdr:rowOff>
                  </from>
                  <to>
                    <xdr:col>6</xdr:col>
                    <xdr:colOff>0</xdr:colOff>
                    <xdr:row>11</xdr:row>
                    <xdr:rowOff>0</xdr:rowOff>
                  </to>
                </anchor>
              </controlPr>
            </control>
          </mc:Choice>
        </mc:AlternateContent>
        <mc:AlternateContent xmlns:mc="http://schemas.openxmlformats.org/markup-compatibility/2006">
          <mc:Choice Requires="x14">
            <control shapeId="7174" r:id="rId9" name="Check Box 6">
              <controlPr defaultSize="0" autoFill="0" autoLine="0" autoPict="0">
                <anchor moveWithCells="1">
                  <from>
                    <xdr:col>5</xdr:col>
                    <xdr:colOff>7620</xdr:colOff>
                    <xdr:row>11</xdr:row>
                    <xdr:rowOff>0</xdr:rowOff>
                  </from>
                  <to>
                    <xdr:col>6</xdr:col>
                    <xdr:colOff>0</xdr:colOff>
                    <xdr:row>12</xdr:row>
                    <xdr:rowOff>0</xdr:rowOff>
                  </to>
                </anchor>
              </controlPr>
            </control>
          </mc:Choice>
        </mc:AlternateContent>
        <mc:AlternateContent xmlns:mc="http://schemas.openxmlformats.org/markup-compatibility/2006">
          <mc:Choice Requires="x14">
            <control shapeId="7175" r:id="rId10" name="Check Box 7">
              <controlPr defaultSize="0" autoFill="0" autoLine="0" autoPict="0">
                <anchor moveWithCells="1">
                  <from>
                    <xdr:col>5</xdr:col>
                    <xdr:colOff>7620</xdr:colOff>
                    <xdr:row>12</xdr:row>
                    <xdr:rowOff>0</xdr:rowOff>
                  </from>
                  <to>
                    <xdr:col>6</xdr:col>
                    <xdr:colOff>0</xdr:colOff>
                    <xdr:row>13</xdr:row>
                    <xdr:rowOff>0</xdr:rowOff>
                  </to>
                </anchor>
              </controlPr>
            </control>
          </mc:Choice>
        </mc:AlternateContent>
        <mc:AlternateContent xmlns:mc="http://schemas.openxmlformats.org/markup-compatibility/2006">
          <mc:Choice Requires="x14">
            <control shapeId="7176" r:id="rId11" name="Check Box 8">
              <controlPr defaultSize="0" autoFill="0" autoLine="0" autoPict="0">
                <anchor moveWithCells="1">
                  <from>
                    <xdr:col>5</xdr:col>
                    <xdr:colOff>7620</xdr:colOff>
                    <xdr:row>14</xdr:row>
                    <xdr:rowOff>0</xdr:rowOff>
                  </from>
                  <to>
                    <xdr:col>6</xdr:col>
                    <xdr:colOff>0</xdr:colOff>
                    <xdr:row>15</xdr:row>
                    <xdr:rowOff>0</xdr:rowOff>
                  </to>
                </anchor>
              </controlPr>
            </control>
          </mc:Choice>
        </mc:AlternateContent>
        <mc:AlternateContent xmlns:mc="http://schemas.openxmlformats.org/markup-compatibility/2006">
          <mc:Choice Requires="x14">
            <control shapeId="7177" r:id="rId12" name="Check Box 9">
              <controlPr defaultSize="0" autoFill="0" autoLine="0" autoPict="0">
                <anchor moveWithCells="1">
                  <from>
                    <xdr:col>5</xdr:col>
                    <xdr:colOff>7620</xdr:colOff>
                    <xdr:row>15</xdr:row>
                    <xdr:rowOff>0</xdr:rowOff>
                  </from>
                  <to>
                    <xdr:col>6</xdr:col>
                    <xdr:colOff>0</xdr:colOff>
                    <xdr:row>16</xdr:row>
                    <xdr:rowOff>0</xdr:rowOff>
                  </to>
                </anchor>
              </controlPr>
            </control>
          </mc:Choice>
        </mc:AlternateContent>
        <mc:AlternateContent xmlns:mc="http://schemas.openxmlformats.org/markup-compatibility/2006">
          <mc:Choice Requires="x14">
            <control shapeId="7178" r:id="rId13" name="Check Box 10">
              <controlPr defaultSize="0" autoFill="0" autoLine="0" autoPict="0">
                <anchor moveWithCells="1">
                  <from>
                    <xdr:col>5</xdr:col>
                    <xdr:colOff>7620</xdr:colOff>
                    <xdr:row>16</xdr:row>
                    <xdr:rowOff>0</xdr:rowOff>
                  </from>
                  <to>
                    <xdr:col>6</xdr:col>
                    <xdr:colOff>0</xdr:colOff>
                    <xdr:row>17</xdr:row>
                    <xdr:rowOff>0</xdr:rowOff>
                  </to>
                </anchor>
              </controlPr>
            </control>
          </mc:Choice>
        </mc:AlternateContent>
        <mc:AlternateContent xmlns:mc="http://schemas.openxmlformats.org/markup-compatibility/2006">
          <mc:Choice Requires="x14">
            <control shapeId="7179" r:id="rId14" name="Check Box 11">
              <controlPr defaultSize="0" autoFill="0" autoLine="0" autoPict="0">
                <anchor moveWithCells="1">
                  <from>
                    <xdr:col>4</xdr:col>
                    <xdr:colOff>7620</xdr:colOff>
                    <xdr:row>8</xdr:row>
                    <xdr:rowOff>175260</xdr:rowOff>
                  </from>
                  <to>
                    <xdr:col>5</xdr:col>
                    <xdr:colOff>0</xdr:colOff>
                    <xdr:row>9</xdr:row>
                    <xdr:rowOff>175260</xdr:rowOff>
                  </to>
                </anchor>
              </controlPr>
            </control>
          </mc:Choice>
        </mc:AlternateContent>
        <mc:AlternateContent xmlns:mc="http://schemas.openxmlformats.org/markup-compatibility/2006">
          <mc:Choice Requires="x14">
            <control shapeId="7180" r:id="rId15" name="Check Box 12">
              <controlPr defaultSize="0" autoFill="0" autoLine="0" autoPict="0">
                <anchor moveWithCells="1">
                  <from>
                    <xdr:col>4</xdr:col>
                    <xdr:colOff>7620</xdr:colOff>
                    <xdr:row>10</xdr:row>
                    <xdr:rowOff>0</xdr:rowOff>
                  </from>
                  <to>
                    <xdr:col>5</xdr:col>
                    <xdr:colOff>0</xdr:colOff>
                    <xdr:row>11</xdr:row>
                    <xdr:rowOff>0</xdr:rowOff>
                  </to>
                </anchor>
              </controlPr>
            </control>
          </mc:Choice>
        </mc:AlternateContent>
        <mc:AlternateContent xmlns:mc="http://schemas.openxmlformats.org/markup-compatibility/2006">
          <mc:Choice Requires="x14">
            <control shapeId="7181" r:id="rId16" name="Check Box 13">
              <controlPr defaultSize="0" autoFill="0" autoLine="0" autoPict="0">
                <anchor moveWithCells="1">
                  <from>
                    <xdr:col>4</xdr:col>
                    <xdr:colOff>7620</xdr:colOff>
                    <xdr:row>14</xdr:row>
                    <xdr:rowOff>0</xdr:rowOff>
                  </from>
                  <to>
                    <xdr:col>5</xdr:col>
                    <xdr:colOff>0</xdr:colOff>
                    <xdr:row>15</xdr:row>
                    <xdr:rowOff>0</xdr:rowOff>
                  </to>
                </anchor>
              </controlPr>
            </control>
          </mc:Choice>
        </mc:AlternateContent>
        <mc:AlternateContent xmlns:mc="http://schemas.openxmlformats.org/markup-compatibility/2006">
          <mc:Choice Requires="x14">
            <control shapeId="7182" r:id="rId17" name="Check Box 14">
              <controlPr defaultSize="0" autoFill="0" autoLine="0" autoPict="0">
                <anchor moveWithCells="1">
                  <from>
                    <xdr:col>4</xdr:col>
                    <xdr:colOff>7620</xdr:colOff>
                    <xdr:row>15</xdr:row>
                    <xdr:rowOff>0</xdr:rowOff>
                  </from>
                  <to>
                    <xdr:col>5</xdr:col>
                    <xdr:colOff>0</xdr:colOff>
                    <xdr:row>16</xdr:row>
                    <xdr:rowOff>0</xdr:rowOff>
                  </to>
                </anchor>
              </controlPr>
            </control>
          </mc:Choice>
        </mc:AlternateContent>
        <mc:AlternateContent xmlns:mc="http://schemas.openxmlformats.org/markup-compatibility/2006">
          <mc:Choice Requires="x14">
            <control shapeId="7183" r:id="rId18" name="Check Box 15">
              <controlPr defaultSize="0" autoFill="0" autoLine="0" autoPict="0">
                <anchor moveWithCells="1">
                  <from>
                    <xdr:col>4</xdr:col>
                    <xdr:colOff>7620</xdr:colOff>
                    <xdr:row>16</xdr:row>
                    <xdr:rowOff>0</xdr:rowOff>
                  </from>
                  <to>
                    <xdr:col>5</xdr:col>
                    <xdr:colOff>0</xdr:colOff>
                    <xdr:row>17</xdr:row>
                    <xdr:rowOff>0</xdr:rowOff>
                  </to>
                </anchor>
              </controlPr>
            </control>
          </mc:Choice>
        </mc:AlternateContent>
        <mc:AlternateContent xmlns:mc="http://schemas.openxmlformats.org/markup-compatibility/2006">
          <mc:Choice Requires="x14">
            <control shapeId="7184" r:id="rId19" name="Check Box 16">
              <controlPr defaultSize="0" autoFill="0" autoLine="0" autoPict="0">
                <anchor moveWithCells="1">
                  <from>
                    <xdr:col>6</xdr:col>
                    <xdr:colOff>7620</xdr:colOff>
                    <xdr:row>14</xdr:row>
                    <xdr:rowOff>0</xdr:rowOff>
                  </from>
                  <to>
                    <xdr:col>7</xdr:col>
                    <xdr:colOff>0</xdr:colOff>
                    <xdr:row>15</xdr:row>
                    <xdr:rowOff>0</xdr:rowOff>
                  </to>
                </anchor>
              </controlPr>
            </control>
          </mc:Choice>
        </mc:AlternateContent>
        <mc:AlternateContent xmlns:mc="http://schemas.openxmlformats.org/markup-compatibility/2006">
          <mc:Choice Requires="x14">
            <control shapeId="7186" r:id="rId20" name="Check Box 18">
              <controlPr defaultSize="0" autoFill="0" autoLine="0" autoPict="0">
                <anchor moveWithCells="1">
                  <from>
                    <xdr:col>7</xdr:col>
                    <xdr:colOff>7620</xdr:colOff>
                    <xdr:row>14</xdr:row>
                    <xdr:rowOff>0</xdr:rowOff>
                  </from>
                  <to>
                    <xdr:col>8</xdr:col>
                    <xdr:colOff>0</xdr:colOff>
                    <xdr:row>15</xdr:row>
                    <xdr:rowOff>0</xdr:rowOff>
                  </to>
                </anchor>
              </controlPr>
            </control>
          </mc:Choice>
        </mc:AlternateContent>
        <mc:AlternateContent xmlns:mc="http://schemas.openxmlformats.org/markup-compatibility/2006">
          <mc:Choice Requires="x14">
            <control shapeId="7188" r:id="rId21" name="Check Box 20">
              <controlPr defaultSize="0" autoFill="0" autoLine="0" autoPict="0">
                <anchor moveWithCells="1">
                  <from>
                    <xdr:col>8</xdr:col>
                    <xdr:colOff>7620</xdr:colOff>
                    <xdr:row>14</xdr:row>
                    <xdr:rowOff>0</xdr:rowOff>
                  </from>
                  <to>
                    <xdr:col>9</xdr:col>
                    <xdr:colOff>0</xdr:colOff>
                    <xdr:row>15</xdr:row>
                    <xdr:rowOff>0</xdr:rowOff>
                  </to>
                </anchor>
              </controlPr>
            </control>
          </mc:Choice>
        </mc:AlternateContent>
        <mc:AlternateContent xmlns:mc="http://schemas.openxmlformats.org/markup-compatibility/2006">
          <mc:Choice Requires="x14">
            <control shapeId="7190" r:id="rId22" name="Check Box 22">
              <controlPr defaultSize="0" autoFill="0" autoLine="0" autoPict="0">
                <anchor moveWithCells="1">
                  <from>
                    <xdr:col>7</xdr:col>
                    <xdr:colOff>7620</xdr:colOff>
                    <xdr:row>15</xdr:row>
                    <xdr:rowOff>0</xdr:rowOff>
                  </from>
                  <to>
                    <xdr:col>8</xdr:col>
                    <xdr:colOff>0</xdr:colOff>
                    <xdr:row>16</xdr:row>
                    <xdr:rowOff>0</xdr:rowOff>
                  </to>
                </anchor>
              </controlPr>
            </control>
          </mc:Choice>
        </mc:AlternateContent>
        <mc:AlternateContent xmlns:mc="http://schemas.openxmlformats.org/markup-compatibility/2006">
          <mc:Choice Requires="x14">
            <control shapeId="7191" r:id="rId23" name="Check Box 23">
              <controlPr defaultSize="0" autoFill="0" autoLine="0" autoPict="0">
                <anchor moveWithCells="1">
                  <from>
                    <xdr:col>8</xdr:col>
                    <xdr:colOff>7620</xdr:colOff>
                    <xdr:row>15</xdr:row>
                    <xdr:rowOff>0</xdr:rowOff>
                  </from>
                  <to>
                    <xdr:col>9</xdr:col>
                    <xdr:colOff>0</xdr:colOff>
                    <xdr:row>16</xdr:row>
                    <xdr:rowOff>0</xdr:rowOff>
                  </to>
                </anchor>
              </controlPr>
            </control>
          </mc:Choice>
        </mc:AlternateContent>
        <mc:AlternateContent xmlns:mc="http://schemas.openxmlformats.org/markup-compatibility/2006">
          <mc:Choice Requires="x14">
            <control shapeId="7193" r:id="rId24" name="Check Box 25">
              <controlPr defaultSize="0" autoFill="0" autoLine="0" autoPict="0">
                <anchor moveWithCells="1">
                  <from>
                    <xdr:col>7</xdr:col>
                    <xdr:colOff>7620</xdr:colOff>
                    <xdr:row>16</xdr:row>
                    <xdr:rowOff>0</xdr:rowOff>
                  </from>
                  <to>
                    <xdr:col>8</xdr:col>
                    <xdr:colOff>0</xdr:colOff>
                    <xdr:row>17</xdr:row>
                    <xdr:rowOff>0</xdr:rowOff>
                  </to>
                </anchor>
              </controlPr>
            </control>
          </mc:Choice>
        </mc:AlternateContent>
        <mc:AlternateContent xmlns:mc="http://schemas.openxmlformats.org/markup-compatibility/2006">
          <mc:Choice Requires="x14">
            <control shapeId="7194" r:id="rId25" name="Check Box 26">
              <controlPr defaultSize="0" autoFill="0" autoLine="0" autoPict="0">
                <anchor moveWithCells="1">
                  <from>
                    <xdr:col>8</xdr:col>
                    <xdr:colOff>7620</xdr:colOff>
                    <xdr:row>16</xdr:row>
                    <xdr:rowOff>0</xdr:rowOff>
                  </from>
                  <to>
                    <xdr:col>9</xdr:col>
                    <xdr:colOff>0</xdr:colOff>
                    <xdr:row>17</xdr:row>
                    <xdr:rowOff>0</xdr:rowOff>
                  </to>
                </anchor>
              </controlPr>
            </control>
          </mc:Choice>
        </mc:AlternateContent>
        <mc:AlternateContent xmlns:mc="http://schemas.openxmlformats.org/markup-compatibility/2006">
          <mc:Choice Requires="x14">
            <control shapeId="7197" r:id="rId26" name="Check Box 29">
              <controlPr defaultSize="0" autoFill="0" autoLine="0" autoPict="0">
                <anchor moveWithCells="1">
                  <from>
                    <xdr:col>6</xdr:col>
                    <xdr:colOff>7620</xdr:colOff>
                    <xdr:row>16</xdr:row>
                    <xdr:rowOff>0</xdr:rowOff>
                  </from>
                  <to>
                    <xdr:col>7</xdr:col>
                    <xdr:colOff>0</xdr:colOff>
                    <xdr:row>17</xdr:row>
                    <xdr:rowOff>0</xdr:rowOff>
                  </to>
                </anchor>
              </controlPr>
            </control>
          </mc:Choice>
        </mc:AlternateContent>
        <mc:AlternateContent xmlns:mc="http://schemas.openxmlformats.org/markup-compatibility/2006">
          <mc:Choice Requires="x14">
            <control shapeId="7200" r:id="rId27" name="Check Box 32">
              <controlPr defaultSize="0" autoFill="0" autoLine="0" autoPict="0">
                <anchor moveWithCells="1">
                  <from>
                    <xdr:col>6</xdr:col>
                    <xdr:colOff>7620</xdr:colOff>
                    <xdr:row>15</xdr:row>
                    <xdr:rowOff>0</xdr:rowOff>
                  </from>
                  <to>
                    <xdr:col>7</xdr:col>
                    <xdr:colOff>0</xdr:colOff>
                    <xdr:row>16</xdr:row>
                    <xdr:rowOff>0</xdr:rowOff>
                  </to>
                </anchor>
              </controlPr>
            </control>
          </mc:Choice>
        </mc:AlternateContent>
        <mc:AlternateContent xmlns:mc="http://schemas.openxmlformats.org/markup-compatibility/2006">
          <mc:Choice Requires="x14">
            <control shapeId="7216" r:id="rId28" name="Check Box 48">
              <controlPr defaultSize="0" autoFill="0" autoLine="0" autoPict="0">
                <anchor moveWithCells="1">
                  <from>
                    <xdr:col>8</xdr:col>
                    <xdr:colOff>7620</xdr:colOff>
                    <xdr:row>12</xdr:row>
                    <xdr:rowOff>0</xdr:rowOff>
                  </from>
                  <to>
                    <xdr:col>9</xdr:col>
                    <xdr:colOff>0</xdr:colOff>
                    <xdr:row>13</xdr:row>
                    <xdr:rowOff>0</xdr:rowOff>
                  </to>
                </anchor>
              </controlPr>
            </control>
          </mc:Choice>
        </mc:AlternateContent>
        <mc:AlternateContent xmlns:mc="http://schemas.openxmlformats.org/markup-compatibility/2006">
          <mc:Choice Requires="x14">
            <control shapeId="7217" r:id="rId29" name="Check Box 49">
              <controlPr defaultSize="0" autoFill="0" autoLine="0" autoPict="0">
                <anchor moveWithCells="1">
                  <from>
                    <xdr:col>8</xdr:col>
                    <xdr:colOff>7620</xdr:colOff>
                    <xdr:row>9</xdr:row>
                    <xdr:rowOff>0</xdr:rowOff>
                  </from>
                  <to>
                    <xdr:col>9</xdr:col>
                    <xdr:colOff>0</xdr:colOff>
                    <xdr:row>10</xdr:row>
                    <xdr:rowOff>0</xdr:rowOff>
                  </to>
                </anchor>
              </controlPr>
            </control>
          </mc:Choice>
        </mc:AlternateContent>
        <mc:AlternateContent xmlns:mc="http://schemas.openxmlformats.org/markup-compatibility/2006">
          <mc:Choice Requires="x14">
            <control shapeId="7218" r:id="rId30" name="Check Box 50">
              <controlPr defaultSize="0" autoFill="0" autoLine="0" autoPict="0">
                <anchor moveWithCells="1">
                  <from>
                    <xdr:col>7</xdr:col>
                    <xdr:colOff>7620</xdr:colOff>
                    <xdr:row>9</xdr:row>
                    <xdr:rowOff>0</xdr:rowOff>
                  </from>
                  <to>
                    <xdr:col>8</xdr:col>
                    <xdr:colOff>0</xdr:colOff>
                    <xdr:row>10</xdr:row>
                    <xdr:rowOff>0</xdr:rowOff>
                  </to>
                </anchor>
              </controlPr>
            </control>
          </mc:Choice>
        </mc:AlternateContent>
        <mc:AlternateContent xmlns:mc="http://schemas.openxmlformats.org/markup-compatibility/2006">
          <mc:Choice Requires="x14">
            <control shapeId="7219" r:id="rId31" name="Check Box 51">
              <controlPr defaultSize="0" autoFill="0" autoLine="0" autoPict="0">
                <anchor moveWithCells="1">
                  <from>
                    <xdr:col>7</xdr:col>
                    <xdr:colOff>7620</xdr:colOff>
                    <xdr:row>10</xdr:row>
                    <xdr:rowOff>0</xdr:rowOff>
                  </from>
                  <to>
                    <xdr:col>8</xdr:col>
                    <xdr:colOff>0</xdr:colOff>
                    <xdr:row>11</xdr:row>
                    <xdr:rowOff>0</xdr:rowOff>
                  </to>
                </anchor>
              </controlPr>
            </control>
          </mc:Choice>
        </mc:AlternateContent>
        <mc:AlternateContent xmlns:mc="http://schemas.openxmlformats.org/markup-compatibility/2006">
          <mc:Choice Requires="x14">
            <control shapeId="7221" r:id="rId32" name="Check Box 53">
              <controlPr defaultSize="0" autoFill="0" autoLine="0" autoPict="0">
                <anchor moveWithCells="1">
                  <from>
                    <xdr:col>6</xdr:col>
                    <xdr:colOff>7620</xdr:colOff>
                    <xdr:row>25</xdr:row>
                    <xdr:rowOff>0</xdr:rowOff>
                  </from>
                  <to>
                    <xdr:col>7</xdr:col>
                    <xdr:colOff>0</xdr:colOff>
                    <xdr:row>26</xdr:row>
                    <xdr:rowOff>0</xdr:rowOff>
                  </to>
                </anchor>
              </controlPr>
            </control>
          </mc:Choice>
        </mc:AlternateContent>
        <mc:AlternateContent xmlns:mc="http://schemas.openxmlformats.org/markup-compatibility/2006">
          <mc:Choice Requires="x14">
            <control shapeId="7223" r:id="rId33" name="Check Box 55">
              <controlPr defaultSize="0" autoFill="0" autoLine="0" autoPict="0">
                <anchor moveWithCells="1">
                  <from>
                    <xdr:col>6</xdr:col>
                    <xdr:colOff>7620</xdr:colOff>
                    <xdr:row>28</xdr:row>
                    <xdr:rowOff>0</xdr:rowOff>
                  </from>
                  <to>
                    <xdr:col>7</xdr:col>
                    <xdr:colOff>0</xdr:colOff>
                    <xdr:row>29</xdr:row>
                    <xdr:rowOff>0</xdr:rowOff>
                  </to>
                </anchor>
              </controlPr>
            </control>
          </mc:Choice>
        </mc:AlternateContent>
        <mc:AlternateContent xmlns:mc="http://schemas.openxmlformats.org/markup-compatibility/2006">
          <mc:Choice Requires="x14">
            <control shapeId="7225" r:id="rId34" name="Check Box 57">
              <controlPr defaultSize="0" autoFill="0" autoLine="0" autoPict="0">
                <anchor moveWithCells="1">
                  <from>
                    <xdr:col>6</xdr:col>
                    <xdr:colOff>7620</xdr:colOff>
                    <xdr:row>26</xdr:row>
                    <xdr:rowOff>0</xdr:rowOff>
                  </from>
                  <to>
                    <xdr:col>7</xdr:col>
                    <xdr:colOff>0</xdr:colOff>
                    <xdr:row>27</xdr:row>
                    <xdr:rowOff>0</xdr:rowOff>
                  </to>
                </anchor>
              </controlPr>
            </control>
          </mc:Choice>
        </mc:AlternateContent>
        <mc:AlternateContent xmlns:mc="http://schemas.openxmlformats.org/markup-compatibility/2006">
          <mc:Choice Requires="x14">
            <control shapeId="7227" r:id="rId35" name="Check Box 59">
              <controlPr defaultSize="0" autoFill="0" autoLine="0" autoPict="0">
                <anchor moveWithCells="1">
                  <from>
                    <xdr:col>7</xdr:col>
                    <xdr:colOff>7620</xdr:colOff>
                    <xdr:row>25</xdr:row>
                    <xdr:rowOff>0</xdr:rowOff>
                  </from>
                  <to>
                    <xdr:col>8</xdr:col>
                    <xdr:colOff>0</xdr:colOff>
                    <xdr:row>26</xdr:row>
                    <xdr:rowOff>0</xdr:rowOff>
                  </to>
                </anchor>
              </controlPr>
            </control>
          </mc:Choice>
        </mc:AlternateContent>
        <mc:AlternateContent xmlns:mc="http://schemas.openxmlformats.org/markup-compatibility/2006">
          <mc:Choice Requires="x14">
            <control shapeId="7229" r:id="rId36" name="Check Box 61">
              <controlPr defaultSize="0" autoFill="0" autoLine="0" autoPict="0">
                <anchor moveWithCells="1">
                  <from>
                    <xdr:col>7</xdr:col>
                    <xdr:colOff>7620</xdr:colOff>
                    <xdr:row>26</xdr:row>
                    <xdr:rowOff>0</xdr:rowOff>
                  </from>
                  <to>
                    <xdr:col>8</xdr:col>
                    <xdr:colOff>0</xdr:colOff>
                    <xdr:row>27</xdr:row>
                    <xdr:rowOff>0</xdr:rowOff>
                  </to>
                </anchor>
              </controlPr>
            </control>
          </mc:Choice>
        </mc:AlternateContent>
        <mc:AlternateContent xmlns:mc="http://schemas.openxmlformats.org/markup-compatibility/2006">
          <mc:Choice Requires="x14">
            <control shapeId="7231" r:id="rId37" name="Check Box 63">
              <controlPr defaultSize="0" autoFill="0" autoLine="0" autoPict="0">
                <anchor moveWithCells="1">
                  <from>
                    <xdr:col>7</xdr:col>
                    <xdr:colOff>7620</xdr:colOff>
                    <xdr:row>28</xdr:row>
                    <xdr:rowOff>0</xdr:rowOff>
                  </from>
                  <to>
                    <xdr:col>8</xdr:col>
                    <xdr:colOff>0</xdr:colOff>
                    <xdr:row>29</xdr:row>
                    <xdr:rowOff>0</xdr:rowOff>
                  </to>
                </anchor>
              </controlPr>
            </control>
          </mc:Choice>
        </mc:AlternateContent>
        <mc:AlternateContent xmlns:mc="http://schemas.openxmlformats.org/markup-compatibility/2006">
          <mc:Choice Requires="x14">
            <control shapeId="7232" r:id="rId38" name="Check Box 64">
              <controlPr defaultSize="0" autoFill="0" autoLine="0" autoPict="0">
                <anchor moveWithCells="1">
                  <from>
                    <xdr:col>5</xdr:col>
                    <xdr:colOff>7620</xdr:colOff>
                    <xdr:row>26</xdr:row>
                    <xdr:rowOff>0</xdr:rowOff>
                  </from>
                  <to>
                    <xdr:col>6</xdr:col>
                    <xdr:colOff>0</xdr:colOff>
                    <xdr:row>27</xdr:row>
                    <xdr:rowOff>0</xdr:rowOff>
                  </to>
                </anchor>
              </controlPr>
            </control>
          </mc:Choice>
        </mc:AlternateContent>
        <mc:AlternateContent xmlns:mc="http://schemas.openxmlformats.org/markup-compatibility/2006">
          <mc:Choice Requires="x14">
            <control shapeId="7233" r:id="rId39" name="Check Box 65">
              <controlPr defaultSize="0" autoFill="0" autoLine="0" autoPict="0">
                <anchor moveWithCells="1">
                  <from>
                    <xdr:col>5</xdr:col>
                    <xdr:colOff>7620</xdr:colOff>
                    <xdr:row>21</xdr:row>
                    <xdr:rowOff>0</xdr:rowOff>
                  </from>
                  <to>
                    <xdr:col>6</xdr:col>
                    <xdr:colOff>0</xdr:colOff>
                    <xdr:row>22</xdr:row>
                    <xdr:rowOff>0</xdr:rowOff>
                  </to>
                </anchor>
              </controlPr>
            </control>
          </mc:Choice>
        </mc:AlternateContent>
        <mc:AlternateContent xmlns:mc="http://schemas.openxmlformats.org/markup-compatibility/2006">
          <mc:Choice Requires="x14">
            <control shapeId="7234" r:id="rId40" name="Check Box 66">
              <controlPr defaultSize="0" autoFill="0" autoLine="0" autoPict="0">
                <anchor moveWithCells="1">
                  <from>
                    <xdr:col>5</xdr:col>
                    <xdr:colOff>7620</xdr:colOff>
                    <xdr:row>20</xdr:row>
                    <xdr:rowOff>0</xdr:rowOff>
                  </from>
                  <to>
                    <xdr:col>6</xdr:col>
                    <xdr:colOff>0</xdr:colOff>
                    <xdr:row>21</xdr:row>
                    <xdr:rowOff>0</xdr:rowOff>
                  </to>
                </anchor>
              </controlPr>
            </control>
          </mc:Choice>
        </mc:AlternateContent>
        <mc:AlternateContent xmlns:mc="http://schemas.openxmlformats.org/markup-compatibility/2006">
          <mc:Choice Requires="x14">
            <control shapeId="7235" r:id="rId41" name="Check Box 67">
              <controlPr defaultSize="0" autoFill="0" autoLine="0" autoPict="0">
                <anchor moveWithCells="1">
                  <from>
                    <xdr:col>6</xdr:col>
                    <xdr:colOff>7620</xdr:colOff>
                    <xdr:row>20</xdr:row>
                    <xdr:rowOff>0</xdr:rowOff>
                  </from>
                  <to>
                    <xdr:col>7</xdr:col>
                    <xdr:colOff>0</xdr:colOff>
                    <xdr:row>21</xdr:row>
                    <xdr:rowOff>0</xdr:rowOff>
                  </to>
                </anchor>
              </controlPr>
            </control>
          </mc:Choice>
        </mc:AlternateContent>
        <mc:AlternateContent xmlns:mc="http://schemas.openxmlformats.org/markup-compatibility/2006">
          <mc:Choice Requires="x14">
            <control shapeId="7236" r:id="rId42" name="Check Box 68">
              <controlPr defaultSize="0" autoFill="0" autoLine="0" autoPict="0">
                <anchor moveWithCells="1">
                  <from>
                    <xdr:col>6</xdr:col>
                    <xdr:colOff>7620</xdr:colOff>
                    <xdr:row>21</xdr:row>
                    <xdr:rowOff>0</xdr:rowOff>
                  </from>
                  <to>
                    <xdr:col>7</xdr:col>
                    <xdr:colOff>0</xdr:colOff>
                    <xdr:row>22</xdr:row>
                    <xdr:rowOff>0</xdr:rowOff>
                  </to>
                </anchor>
              </controlPr>
            </control>
          </mc:Choice>
        </mc:AlternateContent>
        <mc:AlternateContent xmlns:mc="http://schemas.openxmlformats.org/markup-compatibility/2006">
          <mc:Choice Requires="x14">
            <control shapeId="7238" r:id="rId43" name="Check Box 70">
              <controlPr defaultSize="0" autoFill="0" autoLine="0" autoPict="0">
                <anchor moveWithCells="1">
                  <from>
                    <xdr:col>7</xdr:col>
                    <xdr:colOff>7620</xdr:colOff>
                    <xdr:row>21</xdr:row>
                    <xdr:rowOff>0</xdr:rowOff>
                  </from>
                  <to>
                    <xdr:col>8</xdr:col>
                    <xdr:colOff>0</xdr:colOff>
                    <xdr:row>22</xdr:row>
                    <xdr:rowOff>0</xdr:rowOff>
                  </to>
                </anchor>
              </controlPr>
            </control>
          </mc:Choice>
        </mc:AlternateContent>
        <mc:AlternateContent xmlns:mc="http://schemas.openxmlformats.org/markup-compatibility/2006">
          <mc:Choice Requires="x14">
            <control shapeId="7239" r:id="rId44" name="Check Box 71">
              <controlPr defaultSize="0" autoFill="0" autoLine="0" autoPict="0">
                <anchor moveWithCells="1">
                  <from>
                    <xdr:col>8</xdr:col>
                    <xdr:colOff>7620</xdr:colOff>
                    <xdr:row>20</xdr:row>
                    <xdr:rowOff>0</xdr:rowOff>
                  </from>
                  <to>
                    <xdr:col>9</xdr:col>
                    <xdr:colOff>0</xdr:colOff>
                    <xdr:row>21</xdr:row>
                    <xdr:rowOff>0</xdr:rowOff>
                  </to>
                </anchor>
              </controlPr>
            </control>
          </mc:Choice>
        </mc:AlternateContent>
        <mc:AlternateContent xmlns:mc="http://schemas.openxmlformats.org/markup-compatibility/2006">
          <mc:Choice Requires="x14">
            <control shapeId="7244" r:id="rId45" name="Check Box 76">
              <controlPr defaultSize="0" autoFill="0" autoLine="0" autoPict="0">
                <anchor moveWithCells="1">
                  <from>
                    <xdr:col>7</xdr:col>
                    <xdr:colOff>7620</xdr:colOff>
                    <xdr:row>27</xdr:row>
                    <xdr:rowOff>0</xdr:rowOff>
                  </from>
                  <to>
                    <xdr:col>8</xdr:col>
                    <xdr:colOff>0</xdr:colOff>
                    <xdr:row>28</xdr:row>
                    <xdr:rowOff>0</xdr:rowOff>
                  </to>
                </anchor>
              </controlPr>
            </control>
          </mc:Choice>
        </mc:AlternateContent>
        <mc:AlternateContent xmlns:mc="http://schemas.openxmlformats.org/markup-compatibility/2006">
          <mc:Choice Requires="x14">
            <control shapeId="7246" r:id="rId46" name="Check Box 78">
              <controlPr defaultSize="0" autoFill="0" autoLine="0" autoPict="0">
                <anchor moveWithCells="1">
                  <from>
                    <xdr:col>5</xdr:col>
                    <xdr:colOff>7620</xdr:colOff>
                    <xdr:row>27</xdr:row>
                    <xdr:rowOff>0</xdr:rowOff>
                  </from>
                  <to>
                    <xdr:col>6</xdr:col>
                    <xdr:colOff>0</xdr:colOff>
                    <xdr:row>28</xdr:row>
                    <xdr:rowOff>0</xdr:rowOff>
                  </to>
                </anchor>
              </controlPr>
            </control>
          </mc:Choice>
        </mc:AlternateContent>
        <mc:AlternateContent xmlns:mc="http://schemas.openxmlformats.org/markup-compatibility/2006">
          <mc:Choice Requires="x14">
            <control shapeId="7247" r:id="rId47" name="Check Box 79">
              <controlPr defaultSize="0" autoFill="0" autoLine="0" autoPict="0">
                <anchor moveWithCells="1">
                  <from>
                    <xdr:col>5</xdr:col>
                    <xdr:colOff>7620</xdr:colOff>
                    <xdr:row>28</xdr:row>
                    <xdr:rowOff>0</xdr:rowOff>
                  </from>
                  <to>
                    <xdr:col>6</xdr:col>
                    <xdr:colOff>0</xdr:colOff>
                    <xdr:row>28</xdr:row>
                    <xdr:rowOff>182880</xdr:rowOff>
                  </to>
                </anchor>
              </controlPr>
            </control>
          </mc:Choice>
        </mc:AlternateContent>
        <mc:AlternateContent xmlns:mc="http://schemas.openxmlformats.org/markup-compatibility/2006">
          <mc:Choice Requires="x14">
            <control shapeId="7248" r:id="rId48" name="Check Box 80">
              <controlPr defaultSize="0" autoFill="0" autoLine="0" autoPict="0">
                <anchor moveWithCells="1">
                  <from>
                    <xdr:col>4</xdr:col>
                    <xdr:colOff>7620</xdr:colOff>
                    <xdr:row>28</xdr:row>
                    <xdr:rowOff>0</xdr:rowOff>
                  </from>
                  <to>
                    <xdr:col>5</xdr:col>
                    <xdr:colOff>0</xdr:colOff>
                    <xdr:row>28</xdr:row>
                    <xdr:rowOff>182880</xdr:rowOff>
                  </to>
                </anchor>
              </controlPr>
            </control>
          </mc:Choice>
        </mc:AlternateContent>
        <mc:AlternateContent xmlns:mc="http://schemas.openxmlformats.org/markup-compatibility/2006">
          <mc:Choice Requires="x14">
            <control shapeId="7251" r:id="rId49" name="Check Box 83">
              <controlPr defaultSize="0" autoFill="0" autoLine="0" autoPict="0">
                <anchor moveWithCells="1">
                  <from>
                    <xdr:col>4</xdr:col>
                    <xdr:colOff>7620</xdr:colOff>
                    <xdr:row>7</xdr:row>
                    <xdr:rowOff>0</xdr:rowOff>
                  </from>
                  <to>
                    <xdr:col>5</xdr:col>
                    <xdr:colOff>0</xdr:colOff>
                    <xdr:row>8</xdr:row>
                    <xdr:rowOff>0</xdr:rowOff>
                  </to>
                </anchor>
              </controlPr>
            </control>
          </mc:Choice>
        </mc:AlternateContent>
        <mc:AlternateContent xmlns:mc="http://schemas.openxmlformats.org/markup-compatibility/2006">
          <mc:Choice Requires="x14">
            <control shapeId="7252" r:id="rId50" name="Check Box 84">
              <controlPr defaultSize="0" autoFill="0" autoLine="0" autoPict="0">
                <anchor moveWithCells="1">
                  <from>
                    <xdr:col>4</xdr:col>
                    <xdr:colOff>7620</xdr:colOff>
                    <xdr:row>6</xdr:row>
                    <xdr:rowOff>0</xdr:rowOff>
                  </from>
                  <to>
                    <xdr:col>5</xdr:col>
                    <xdr:colOff>0</xdr:colOff>
                    <xdr:row>7</xdr:row>
                    <xdr:rowOff>0</xdr:rowOff>
                  </to>
                </anchor>
              </controlPr>
            </control>
          </mc:Choice>
        </mc:AlternateContent>
        <mc:AlternateContent xmlns:mc="http://schemas.openxmlformats.org/markup-compatibility/2006">
          <mc:Choice Requires="x14">
            <control shapeId="7253" r:id="rId51" name="Check Box 85">
              <controlPr defaultSize="0" autoFill="0" autoLine="0" autoPict="0">
                <anchor moveWithCells="1">
                  <from>
                    <xdr:col>4</xdr:col>
                    <xdr:colOff>7620</xdr:colOff>
                    <xdr:row>13</xdr:row>
                    <xdr:rowOff>0</xdr:rowOff>
                  </from>
                  <to>
                    <xdr:col>5</xdr:col>
                    <xdr:colOff>0</xdr:colOff>
                    <xdr:row>14</xdr:row>
                    <xdr:rowOff>0</xdr:rowOff>
                  </to>
                </anchor>
              </controlPr>
            </control>
          </mc:Choice>
        </mc:AlternateContent>
        <mc:AlternateContent xmlns:mc="http://schemas.openxmlformats.org/markup-compatibility/2006">
          <mc:Choice Requires="x14">
            <control shapeId="7254" r:id="rId52" name="Check Box 86">
              <controlPr defaultSize="0" autoFill="0" autoLine="0" autoPict="0">
                <anchor moveWithCells="1">
                  <from>
                    <xdr:col>5</xdr:col>
                    <xdr:colOff>7620</xdr:colOff>
                    <xdr:row>13</xdr:row>
                    <xdr:rowOff>0</xdr:rowOff>
                  </from>
                  <to>
                    <xdr:col>6</xdr:col>
                    <xdr:colOff>0</xdr:colOff>
                    <xdr:row>14</xdr:row>
                    <xdr:rowOff>0</xdr:rowOff>
                  </to>
                </anchor>
              </controlPr>
            </control>
          </mc:Choice>
        </mc:AlternateContent>
        <mc:AlternateContent xmlns:mc="http://schemas.openxmlformats.org/markup-compatibility/2006">
          <mc:Choice Requires="x14">
            <control shapeId="7255" r:id="rId53" name="Check Box 87">
              <controlPr defaultSize="0" autoFill="0" autoLine="0" autoPict="0">
                <anchor moveWithCells="1">
                  <from>
                    <xdr:col>6</xdr:col>
                    <xdr:colOff>7620</xdr:colOff>
                    <xdr:row>13</xdr:row>
                    <xdr:rowOff>0</xdr:rowOff>
                  </from>
                  <to>
                    <xdr:col>7</xdr:col>
                    <xdr:colOff>0</xdr:colOff>
                    <xdr:row>14</xdr:row>
                    <xdr:rowOff>0</xdr:rowOff>
                  </to>
                </anchor>
              </controlPr>
            </control>
          </mc:Choice>
        </mc:AlternateContent>
        <mc:AlternateContent xmlns:mc="http://schemas.openxmlformats.org/markup-compatibility/2006">
          <mc:Choice Requires="x14">
            <control shapeId="7256" r:id="rId54" name="Check Box 88">
              <controlPr defaultSize="0" autoFill="0" autoLine="0" autoPict="0">
                <anchor moveWithCells="1">
                  <from>
                    <xdr:col>7</xdr:col>
                    <xdr:colOff>7620</xdr:colOff>
                    <xdr:row>13</xdr:row>
                    <xdr:rowOff>0</xdr:rowOff>
                  </from>
                  <to>
                    <xdr:col>8</xdr:col>
                    <xdr:colOff>0</xdr:colOff>
                    <xdr:row>14</xdr:row>
                    <xdr:rowOff>0</xdr:rowOff>
                  </to>
                </anchor>
              </controlPr>
            </control>
          </mc:Choice>
        </mc:AlternateContent>
        <mc:AlternateContent xmlns:mc="http://schemas.openxmlformats.org/markup-compatibility/2006">
          <mc:Choice Requires="x14">
            <control shapeId="7257" r:id="rId55" name="Check Box 89">
              <controlPr defaultSize="0" autoFill="0" autoLine="0" autoPict="0">
                <anchor moveWithCells="1">
                  <from>
                    <xdr:col>5</xdr:col>
                    <xdr:colOff>7620</xdr:colOff>
                    <xdr:row>7</xdr:row>
                    <xdr:rowOff>0</xdr:rowOff>
                  </from>
                  <to>
                    <xdr:col>6</xdr:col>
                    <xdr:colOff>0</xdr:colOff>
                    <xdr:row>8</xdr:row>
                    <xdr:rowOff>0</xdr:rowOff>
                  </to>
                </anchor>
              </controlPr>
            </control>
          </mc:Choice>
        </mc:AlternateContent>
        <mc:AlternateContent xmlns:mc="http://schemas.openxmlformats.org/markup-compatibility/2006">
          <mc:Choice Requires="x14">
            <control shapeId="7258" r:id="rId56" name="Check Box 90">
              <controlPr defaultSize="0" autoFill="0" autoLine="0" autoPict="0">
                <anchor moveWithCells="1">
                  <from>
                    <xdr:col>5</xdr:col>
                    <xdr:colOff>7620</xdr:colOff>
                    <xdr:row>6</xdr:row>
                    <xdr:rowOff>0</xdr:rowOff>
                  </from>
                  <to>
                    <xdr:col>6</xdr:col>
                    <xdr:colOff>0</xdr:colOff>
                    <xdr:row>7</xdr:row>
                    <xdr:rowOff>0</xdr:rowOff>
                  </to>
                </anchor>
              </controlPr>
            </control>
          </mc:Choice>
        </mc:AlternateContent>
        <mc:AlternateContent xmlns:mc="http://schemas.openxmlformats.org/markup-compatibility/2006">
          <mc:Choice Requires="x14">
            <control shapeId="7261" r:id="rId57" name="Check Box 93">
              <controlPr defaultSize="0" autoFill="0" autoLine="0" autoPict="0">
                <anchor moveWithCells="1">
                  <from>
                    <xdr:col>7</xdr:col>
                    <xdr:colOff>7620</xdr:colOff>
                    <xdr:row>7</xdr:row>
                    <xdr:rowOff>0</xdr:rowOff>
                  </from>
                  <to>
                    <xdr:col>8</xdr:col>
                    <xdr:colOff>0</xdr:colOff>
                    <xdr:row>8</xdr:row>
                    <xdr:rowOff>0</xdr:rowOff>
                  </to>
                </anchor>
              </controlPr>
            </control>
          </mc:Choice>
        </mc:AlternateContent>
        <mc:AlternateContent xmlns:mc="http://schemas.openxmlformats.org/markup-compatibility/2006">
          <mc:Choice Requires="x14">
            <control shapeId="7262" r:id="rId58" name="Check Box 94">
              <controlPr defaultSize="0" autoFill="0" autoLine="0" autoPict="0">
                <anchor moveWithCells="1">
                  <from>
                    <xdr:col>7</xdr:col>
                    <xdr:colOff>7620</xdr:colOff>
                    <xdr:row>6</xdr:row>
                    <xdr:rowOff>0</xdr:rowOff>
                  </from>
                  <to>
                    <xdr:col>8</xdr:col>
                    <xdr:colOff>0</xdr:colOff>
                    <xdr:row>7</xdr:row>
                    <xdr:rowOff>0</xdr:rowOff>
                  </to>
                </anchor>
              </controlPr>
            </control>
          </mc:Choice>
        </mc:AlternateContent>
        <mc:AlternateContent xmlns:mc="http://schemas.openxmlformats.org/markup-compatibility/2006">
          <mc:Choice Requires="x14">
            <control shapeId="7263" r:id="rId59" name="Check Box 95">
              <controlPr defaultSize="0" autoFill="0" autoLine="0" autoPict="0">
                <anchor moveWithCells="1">
                  <from>
                    <xdr:col>8</xdr:col>
                    <xdr:colOff>7620</xdr:colOff>
                    <xdr:row>7</xdr:row>
                    <xdr:rowOff>0</xdr:rowOff>
                  </from>
                  <to>
                    <xdr:col>9</xdr:col>
                    <xdr:colOff>0</xdr:colOff>
                    <xdr:row>8</xdr:row>
                    <xdr:rowOff>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1C7674-316C-4AA3-8F48-FB3B6E9F55A9}">
  <sheetPr codeName="Foglio3"/>
  <dimension ref="A1:AO28"/>
  <sheetViews>
    <sheetView workbookViewId="0">
      <selection activeCell="E6" sqref="E6"/>
    </sheetView>
  </sheetViews>
  <sheetFormatPr defaultRowHeight="14.4" x14ac:dyDescent="0.3"/>
  <cols>
    <col min="1" max="1" width="5.109375" customWidth="1"/>
    <col min="2" max="8" width="13.109375" customWidth="1"/>
    <col min="9" max="9" width="4.109375" customWidth="1"/>
    <col min="10" max="12" width="10.5546875" customWidth="1"/>
    <col min="13" max="13" width="10.5546875" bestFit="1" customWidth="1"/>
    <col min="15" max="15" width="5.109375" customWidth="1"/>
    <col min="16" max="22" width="13.109375" customWidth="1"/>
    <col min="23" max="23" width="4.109375" customWidth="1"/>
    <col min="24" max="26" width="10.5546875" customWidth="1"/>
    <col min="27" max="27" width="10.5546875" bestFit="1" customWidth="1"/>
    <col min="30" max="35" width="13" customWidth="1"/>
    <col min="36" max="36" width="10.5546875" bestFit="1" customWidth="1"/>
    <col min="37" max="37" width="3.44140625" customWidth="1"/>
    <col min="38" max="40" width="10.109375" customWidth="1"/>
    <col min="41" max="41" width="10.5546875" bestFit="1" customWidth="1"/>
  </cols>
  <sheetData>
    <row r="1" spans="1:41" ht="65.099999999999994" customHeight="1" thickBot="1" x14ac:dyDescent="0.35">
      <c r="A1" s="94"/>
      <c r="B1" s="81" t="s">
        <v>63</v>
      </c>
      <c r="C1" s="81" t="s">
        <v>75</v>
      </c>
      <c r="D1" s="81" t="s">
        <v>76</v>
      </c>
      <c r="E1" s="81" t="s">
        <v>77</v>
      </c>
      <c r="F1" s="81" t="s">
        <v>78</v>
      </c>
      <c r="G1" s="81" t="s">
        <v>94</v>
      </c>
      <c r="H1" s="95"/>
      <c r="I1" s="95"/>
      <c r="J1" s="159" t="s">
        <v>31</v>
      </c>
      <c r="K1" s="160"/>
      <c r="L1" s="161"/>
      <c r="M1" s="96"/>
      <c r="O1" s="94"/>
      <c r="P1" s="81" t="s">
        <v>63</v>
      </c>
      <c r="Q1" s="81" t="s">
        <v>75</v>
      </c>
      <c r="R1" s="81" t="s">
        <v>76</v>
      </c>
      <c r="S1" s="81" t="s">
        <v>77</v>
      </c>
      <c r="T1" s="81" t="s">
        <v>78</v>
      </c>
      <c r="U1" s="81" t="s">
        <v>94</v>
      </c>
      <c r="V1" s="95"/>
      <c r="W1" s="95"/>
      <c r="X1" s="159" t="s">
        <v>95</v>
      </c>
      <c r="Y1" s="160"/>
      <c r="Z1" s="161"/>
      <c r="AA1" s="96"/>
      <c r="AC1" s="94"/>
      <c r="AD1" s="81" t="s">
        <v>63</v>
      </c>
      <c r="AE1" s="81" t="s">
        <v>75</v>
      </c>
      <c r="AF1" s="81" t="s">
        <v>76</v>
      </c>
      <c r="AG1" s="81" t="s">
        <v>77</v>
      </c>
      <c r="AH1" s="81" t="s">
        <v>78</v>
      </c>
      <c r="AI1" s="81" t="s">
        <v>94</v>
      </c>
      <c r="AJ1" s="95"/>
      <c r="AK1" s="95"/>
      <c r="AL1" s="159" t="s">
        <v>96</v>
      </c>
      <c r="AM1" s="160"/>
      <c r="AN1" s="161"/>
      <c r="AO1" s="96"/>
    </row>
    <row r="2" spans="1:41" ht="15" thickBot="1" x14ac:dyDescent="0.35">
      <c r="A2" s="97"/>
      <c r="M2" s="98"/>
      <c r="O2" s="97"/>
      <c r="AA2" s="98"/>
      <c r="AC2" s="97"/>
      <c r="AO2" s="98"/>
    </row>
    <row r="3" spans="1:41" ht="75.599999999999994" customHeight="1" thickBot="1" x14ac:dyDescent="0.35">
      <c r="A3" s="97"/>
      <c r="B3" s="162" t="s">
        <v>104</v>
      </c>
      <c r="C3" s="163"/>
      <c r="D3" s="163"/>
      <c r="E3" s="163"/>
      <c r="F3" s="163"/>
      <c r="G3" s="164"/>
      <c r="J3" s="81" t="s">
        <v>52</v>
      </c>
      <c r="K3" s="81" t="s">
        <v>53</v>
      </c>
      <c r="L3" s="81" t="s">
        <v>55</v>
      </c>
      <c r="M3" s="98"/>
      <c r="O3" s="97"/>
      <c r="P3" s="162" t="s">
        <v>107</v>
      </c>
      <c r="Q3" s="163"/>
      <c r="R3" s="163"/>
      <c r="S3" s="163"/>
      <c r="T3" s="163"/>
      <c r="U3" s="164"/>
      <c r="X3" s="81"/>
      <c r="Y3" s="81" t="s">
        <v>54</v>
      </c>
      <c r="Z3" s="81"/>
      <c r="AA3" s="98"/>
      <c r="AC3" s="97"/>
      <c r="AD3" s="162" t="s">
        <v>110</v>
      </c>
      <c r="AE3" s="163"/>
      <c r="AF3" s="163"/>
      <c r="AG3" s="163"/>
      <c r="AH3" s="163"/>
      <c r="AI3" s="164"/>
      <c r="AL3" s="81"/>
      <c r="AM3" s="81" t="s">
        <v>56</v>
      </c>
      <c r="AN3" s="81"/>
      <c r="AO3" s="98"/>
    </row>
    <row r="4" spans="1:41" x14ac:dyDescent="0.3">
      <c r="A4" s="97"/>
      <c r="M4" s="98"/>
      <c r="O4" s="97"/>
      <c r="AA4" s="98"/>
      <c r="AC4" s="97"/>
      <c r="AO4" s="98"/>
    </row>
    <row r="5" spans="1:41" x14ac:dyDescent="0.3">
      <c r="A5" s="99" t="s">
        <v>72</v>
      </c>
      <c r="B5" s="82">
        <f>SUM(J5:L5)</f>
        <v>0</v>
      </c>
      <c r="C5" s="83"/>
      <c r="D5" s="83"/>
      <c r="E5" s="83"/>
      <c r="F5" s="83"/>
      <c r="G5" s="83"/>
      <c r="J5" s="86">
        <f>Prestazioni!AG13</f>
        <v>0</v>
      </c>
      <c r="K5" s="86">
        <f>Prestazioni!AH13</f>
        <v>0</v>
      </c>
      <c r="L5" s="86">
        <f>Prestazioni!AJ13</f>
        <v>0</v>
      </c>
      <c r="M5" s="98"/>
      <c r="O5" s="99" t="s">
        <v>72</v>
      </c>
      <c r="P5" s="82">
        <f>SUM(X5:Z5)</f>
        <v>0</v>
      </c>
      <c r="Q5" s="83"/>
      <c r="R5" s="83"/>
      <c r="S5" s="83"/>
      <c r="T5" s="83"/>
      <c r="U5" s="83"/>
      <c r="X5" s="86"/>
      <c r="Y5" s="86">
        <f>Prestazioni!AI13</f>
        <v>0</v>
      </c>
      <c r="Z5" s="86"/>
      <c r="AA5" s="98"/>
      <c r="AC5" s="99" t="s">
        <v>72</v>
      </c>
      <c r="AD5" s="82">
        <f>SUM(AL5:AN5)</f>
        <v>0</v>
      </c>
      <c r="AE5" s="83"/>
      <c r="AF5" s="83"/>
      <c r="AG5" s="83"/>
      <c r="AH5" s="83"/>
      <c r="AI5" s="83"/>
      <c r="AL5" s="86"/>
      <c r="AM5" s="86">
        <f>Prestazioni!AK13</f>
        <v>0</v>
      </c>
      <c r="AN5" s="86"/>
      <c r="AO5" s="98"/>
    </row>
    <row r="6" spans="1:41" x14ac:dyDescent="0.3">
      <c r="A6" s="99"/>
      <c r="B6" s="84">
        <f>MIN(B5,250000)</f>
        <v>0</v>
      </c>
      <c r="C6" s="84">
        <f>MIN(B5-B6,250000)</f>
        <v>0</v>
      </c>
      <c r="D6" s="84">
        <f>MIN(B5-B6-C6,500000)</f>
        <v>0</v>
      </c>
      <c r="E6" s="84">
        <f>MIN(B5-B6-C6-D6,1500000)</f>
        <v>0</v>
      </c>
      <c r="F6" s="84">
        <f>MIN(B5-B6-C6-D6-E6,2500000)</f>
        <v>0</v>
      </c>
      <c r="G6" s="84">
        <f>B5-B6-C6-D6-E6-F6</f>
        <v>0</v>
      </c>
      <c r="J6" s="111" t="e">
        <f>H10/B5*J5</f>
        <v>#DIV/0!</v>
      </c>
      <c r="K6" s="111" t="e">
        <f>H10/B5*K5</f>
        <v>#DIV/0!</v>
      </c>
      <c r="L6" s="111" t="e">
        <f>H10/B5*L5</f>
        <v>#DIV/0!</v>
      </c>
      <c r="M6" s="98"/>
      <c r="O6" s="99"/>
      <c r="P6" s="84">
        <f>MIN(P5,250000)</f>
        <v>0</v>
      </c>
      <c r="Q6" s="84">
        <f>MIN(P5-P6,250000)</f>
        <v>0</v>
      </c>
      <c r="R6" s="84">
        <f>MIN(P5-P6-Q6,500000)</f>
        <v>0</v>
      </c>
      <c r="S6" s="84">
        <f>MIN(P5-P6-Q6-R6,1500000)</f>
        <v>0</v>
      </c>
      <c r="T6" s="84">
        <f>MIN(P5-P6-Q6-R6-S6,2500000)</f>
        <v>0</v>
      </c>
      <c r="U6" s="84">
        <f>P5-P6-Q6-R6-S6-T6</f>
        <v>0</v>
      </c>
      <c r="X6" s="111" t="e">
        <f>V10/P5*X5</f>
        <v>#DIV/0!</v>
      </c>
      <c r="Y6" s="111" t="e">
        <f>V10/P5*Y5</f>
        <v>#DIV/0!</v>
      </c>
      <c r="Z6" s="111" t="e">
        <f>V10/P5*Z5</f>
        <v>#DIV/0!</v>
      </c>
      <c r="AA6" s="98"/>
      <c r="AC6" s="99"/>
      <c r="AD6" s="84">
        <f>MIN(AD5,250000)</f>
        <v>0</v>
      </c>
      <c r="AE6" s="84">
        <f>MIN(AD5-AD6,250000)</f>
        <v>0</v>
      </c>
      <c r="AF6" s="84">
        <f>MIN(AD5-AD6-AE6,500000)</f>
        <v>0</v>
      </c>
      <c r="AG6" s="84">
        <f>MIN(AD5-AD6-AE6-AF6,1500000)</f>
        <v>0</v>
      </c>
      <c r="AH6" s="84">
        <f>MIN(AD5-AD6-AE6-AF6-AG6,2500000)</f>
        <v>0</v>
      </c>
      <c r="AI6" s="84">
        <f>AD5-AD6-AE6-AF6-AG6-AH6</f>
        <v>0</v>
      </c>
      <c r="AL6" s="111" t="e">
        <f>AJ10/AD5*AL5</f>
        <v>#DIV/0!</v>
      </c>
      <c r="AM6" s="111" t="e">
        <f>AJ10/AD5*AM5</f>
        <v>#DIV/0!</v>
      </c>
      <c r="AN6" s="111" t="e">
        <f>AJ10/AD5*AN5</f>
        <v>#DIV/0!</v>
      </c>
      <c r="AO6" s="98"/>
    </row>
    <row r="7" spans="1:41" x14ac:dyDescent="0.3">
      <c r="A7" s="99" t="s">
        <v>38</v>
      </c>
      <c r="B7" s="60">
        <f>IF(B6=0,0,MIN(10/(POWER(Prestazioni!$AN$2,0.4))+0.03,10/(POWER(25000,0.4))+0.03))</f>
        <v>0</v>
      </c>
      <c r="C7" s="60">
        <f>IF(C6=0,0,B7)</f>
        <v>0</v>
      </c>
      <c r="D7" s="60">
        <f>IF(D6=0,0,C7)</f>
        <v>0</v>
      </c>
      <c r="E7" s="60">
        <f>IF(E6=0,0,D7)</f>
        <v>0</v>
      </c>
      <c r="F7" s="60">
        <f>IF(F6=0,0,E7)</f>
        <v>0</v>
      </c>
      <c r="G7" s="60">
        <f>IF(G6=0,0,E7)</f>
        <v>0</v>
      </c>
      <c r="J7" s="86"/>
      <c r="K7" s="86"/>
      <c r="L7" s="86"/>
      <c r="M7" s="98"/>
      <c r="O7" s="99" t="s">
        <v>38</v>
      </c>
      <c r="P7" s="60">
        <f>IF(P6=0,0,MIN(10/(POWER(Prestazioni!$AO$2,0.4))+0.03,10/(POWER(25000,0.4))+0.03))</f>
        <v>0</v>
      </c>
      <c r="Q7" s="60">
        <f>IF(Q6=0,0,P7)</f>
        <v>0</v>
      </c>
      <c r="R7" s="60">
        <f>IF(R6=0,0,Q7)</f>
        <v>0</v>
      </c>
      <c r="S7" s="60">
        <f>IF(S6=0,0,R7)</f>
        <v>0</v>
      </c>
      <c r="T7" s="60">
        <f>IF(T6=0,0,S7)</f>
        <v>0</v>
      </c>
      <c r="U7" s="60">
        <f>IF(U6=0,0,S7)</f>
        <v>0</v>
      </c>
      <c r="X7" s="86"/>
      <c r="Y7" s="86"/>
      <c r="Z7" s="86"/>
      <c r="AA7" s="98"/>
      <c r="AC7" s="99" t="s">
        <v>38</v>
      </c>
      <c r="AD7" s="60">
        <f>IF(AD6=0,0,MIN(10/(POWER(Prestazioni!$AP$2,0.4))+0.03,10/(POWER(25000,0.4))+0.03))</f>
        <v>0</v>
      </c>
      <c r="AE7" s="60">
        <f>IF(AE6=0,0,AD7)</f>
        <v>0</v>
      </c>
      <c r="AF7" s="60">
        <f>IF(AF6=0,0,AE7)</f>
        <v>0</v>
      </c>
      <c r="AG7" s="60">
        <f>IF(AG6=0,0,AF7)</f>
        <v>0</v>
      </c>
      <c r="AH7" s="60">
        <f>IF(AH6=0,0,AG7)</f>
        <v>0</v>
      </c>
      <c r="AI7" s="60">
        <f>IF(AI6=0,0,AG7)</f>
        <v>0</v>
      </c>
      <c r="AL7" s="86"/>
      <c r="AM7" s="86"/>
      <c r="AN7" s="86"/>
      <c r="AO7" s="98"/>
    </row>
    <row r="8" spans="1:41" x14ac:dyDescent="0.3">
      <c r="A8" s="99" t="s">
        <v>40</v>
      </c>
      <c r="B8" s="60">
        <v>6.4000000000000001E-2</v>
      </c>
      <c r="C8" s="60">
        <v>1.9E-2</v>
      </c>
      <c r="D8" s="60">
        <v>2.1000000000000001E-2</v>
      </c>
      <c r="E8" s="60">
        <v>2.9000000000000001E-2</v>
      </c>
      <c r="F8" s="60">
        <v>3.7999999999999999E-2</v>
      </c>
      <c r="G8" s="60">
        <v>3.7999999999999999E-2</v>
      </c>
      <c r="J8" s="86"/>
      <c r="K8" s="86"/>
      <c r="L8" s="86"/>
      <c r="M8" s="98"/>
      <c r="O8" s="99" t="s">
        <v>40</v>
      </c>
      <c r="P8" s="60">
        <v>6.4000000000000001E-2</v>
      </c>
      <c r="Q8" s="60">
        <v>1.9E-2</v>
      </c>
      <c r="R8" s="60">
        <v>2.1000000000000001E-2</v>
      </c>
      <c r="S8" s="60">
        <v>2.9000000000000001E-2</v>
      </c>
      <c r="T8" s="60">
        <v>3.7999999999999999E-2</v>
      </c>
      <c r="U8" s="60">
        <v>3.7999999999999999E-2</v>
      </c>
      <c r="X8" s="86"/>
      <c r="Y8" s="86"/>
      <c r="Z8" s="86"/>
      <c r="AA8" s="98"/>
      <c r="AC8" s="99" t="s">
        <v>40</v>
      </c>
      <c r="AD8" s="60">
        <v>0.13300000000000001</v>
      </c>
      <c r="AE8" s="60">
        <v>0.107</v>
      </c>
      <c r="AF8" s="60">
        <v>9.6000000000000002E-2</v>
      </c>
      <c r="AG8" s="60">
        <v>7.9000000000000001E-2</v>
      </c>
      <c r="AH8" s="60">
        <v>5.3999999999999999E-2</v>
      </c>
      <c r="AI8" s="60">
        <v>5.3999999999999999E-2</v>
      </c>
      <c r="AL8" s="86"/>
      <c r="AM8" s="86"/>
      <c r="AN8" s="86"/>
      <c r="AO8" s="98"/>
    </row>
    <row r="9" spans="1:41" x14ac:dyDescent="0.3">
      <c r="A9" s="99" t="s">
        <v>41</v>
      </c>
      <c r="B9" s="60"/>
      <c r="C9" s="60"/>
      <c r="D9" s="60"/>
      <c r="E9" s="60"/>
      <c r="F9" s="60"/>
      <c r="G9" s="60"/>
      <c r="J9" s="87">
        <f>IF(J5&gt;0,VLOOKUP(J3,Progettazioni!$B$4:$E$9,4,FALSE),0)</f>
        <v>0</v>
      </c>
      <c r="K9" s="87">
        <f>IF(K5&gt;0,VLOOKUP(K3,Progettazioni!$B$4:$E$9,4,FALSE),0)</f>
        <v>0</v>
      </c>
      <c r="L9" s="87">
        <f>IF(L5&gt;0,VLOOKUP(L3,Progettazioni!$B$4:$E$9,4,FALSE),0)</f>
        <v>0</v>
      </c>
      <c r="M9" s="98"/>
      <c r="O9" s="99" t="s">
        <v>41</v>
      </c>
      <c r="P9" s="60"/>
      <c r="Q9" s="60"/>
      <c r="R9" s="60"/>
      <c r="S9" s="60"/>
      <c r="T9" s="60"/>
      <c r="U9" s="60"/>
      <c r="X9" s="87">
        <f>IF(X5&gt;0,VLOOKUP(X3,Progettazioni!$B$4:$E$9,4,FALSE),0)</f>
        <v>0</v>
      </c>
      <c r="Y9" s="87">
        <f>IF(Y5&gt;0,VLOOKUP(Y3,Progettazioni!$B$4:$E$9,4,FALSE),0)</f>
        <v>0</v>
      </c>
      <c r="Z9" s="87">
        <f>IF(Z5&gt;0,VLOOKUP(Z3,Progettazioni!$B$4:$E$9,4,FALSE),0)</f>
        <v>0</v>
      </c>
      <c r="AA9" s="98"/>
      <c r="AC9" s="99" t="s">
        <v>41</v>
      </c>
      <c r="AD9" s="60"/>
      <c r="AE9" s="60"/>
      <c r="AF9" s="60"/>
      <c r="AG9" s="60"/>
      <c r="AH9" s="60"/>
      <c r="AI9" s="60"/>
      <c r="AL9" s="87">
        <f>IF(AL5&gt;0,VLOOKUP(AL3,Progettazioni!$B$4:$E$9,4,FALSE),0)</f>
        <v>0</v>
      </c>
      <c r="AM9" s="87">
        <f>IF(AM5&gt;0,VLOOKUP(AM3,Progettazioni!$B$4:$E$9,4,FALSE),0)</f>
        <v>0</v>
      </c>
      <c r="AN9" s="87">
        <f>IF(AN5&gt;0,VLOOKUP(AN3,Progettazioni!$B$4:$E$9,4,FALSE),0)</f>
        <v>0</v>
      </c>
      <c r="AO9" s="98"/>
    </row>
    <row r="10" spans="1:41" x14ac:dyDescent="0.3">
      <c r="A10" s="97"/>
      <c r="B10" s="23">
        <f>B6*B7*B8</f>
        <v>0</v>
      </c>
      <c r="C10" s="23">
        <f t="shared" ref="C10:G10" si="0">C6*C7*C8</f>
        <v>0</v>
      </c>
      <c r="D10" s="23">
        <f t="shared" si="0"/>
        <v>0</v>
      </c>
      <c r="E10" s="23">
        <f t="shared" si="0"/>
        <v>0</v>
      </c>
      <c r="F10" s="23">
        <f t="shared" si="0"/>
        <v>0</v>
      </c>
      <c r="G10" s="23">
        <f t="shared" si="0"/>
        <v>0</v>
      </c>
      <c r="H10" s="110">
        <f>SUM(B10:G10)</f>
        <v>0</v>
      </c>
      <c r="I10" s="100"/>
      <c r="J10" s="112" t="e">
        <f>J6*J9</f>
        <v>#DIV/0!</v>
      </c>
      <c r="K10" s="112" t="e">
        <f t="shared" ref="K10:L10" si="1">K6*K9</f>
        <v>#DIV/0!</v>
      </c>
      <c r="L10" s="112" t="e">
        <f t="shared" si="1"/>
        <v>#DIV/0!</v>
      </c>
      <c r="M10" s="101" t="e">
        <f>SUM(J10:L10)</f>
        <v>#DIV/0!</v>
      </c>
      <c r="O10" s="97"/>
      <c r="P10" s="23">
        <f>P6*P7*P8</f>
        <v>0</v>
      </c>
      <c r="Q10" s="23">
        <f>Q6*Q7*Q8</f>
        <v>0</v>
      </c>
      <c r="R10" s="23">
        <f t="shared" ref="R10:U10" si="2">R6*R7*R8</f>
        <v>0</v>
      </c>
      <c r="S10" s="23">
        <f t="shared" si="2"/>
        <v>0</v>
      </c>
      <c r="T10" s="23">
        <f t="shared" si="2"/>
        <v>0</v>
      </c>
      <c r="U10" s="23">
        <f t="shared" si="2"/>
        <v>0</v>
      </c>
      <c r="V10" s="110">
        <f>SUM(P10:U10)</f>
        <v>0</v>
      </c>
      <c r="W10" s="100"/>
      <c r="X10" s="112" t="e">
        <f>X6*X9</f>
        <v>#DIV/0!</v>
      </c>
      <c r="Y10" s="112" t="e">
        <f t="shared" ref="Y10:Z10" si="3">Y6*Y9</f>
        <v>#DIV/0!</v>
      </c>
      <c r="Z10" s="112" t="e">
        <f t="shared" si="3"/>
        <v>#DIV/0!</v>
      </c>
      <c r="AA10" s="101" t="e">
        <f>SUM(X10:Z10)</f>
        <v>#DIV/0!</v>
      </c>
      <c r="AC10" s="97"/>
      <c r="AD10" s="23">
        <f>AD6*AD7*AD8</f>
        <v>0</v>
      </c>
      <c r="AE10" s="23">
        <f t="shared" ref="AE10:AI10" si="4">AE6*AE7*AE8</f>
        <v>0</v>
      </c>
      <c r="AF10" s="23">
        <f t="shared" si="4"/>
        <v>0</v>
      </c>
      <c r="AG10" s="23">
        <f t="shared" si="4"/>
        <v>0</v>
      </c>
      <c r="AH10" s="23">
        <f t="shared" si="4"/>
        <v>0</v>
      </c>
      <c r="AI10" s="23">
        <f t="shared" si="4"/>
        <v>0</v>
      </c>
      <c r="AJ10" s="110">
        <f>SUM(AD10:AI10)</f>
        <v>0</v>
      </c>
      <c r="AK10" s="100"/>
      <c r="AL10" s="112" t="e">
        <f>AL6*AL9</f>
        <v>#DIV/0!</v>
      </c>
      <c r="AM10" s="112" t="e">
        <f t="shared" ref="AM10:AN10" si="5">AM6*AM9</f>
        <v>#DIV/0!</v>
      </c>
      <c r="AN10" s="112" t="e">
        <f t="shared" si="5"/>
        <v>#DIV/0!</v>
      </c>
      <c r="AO10" s="101" t="e">
        <f>SUM(AL10:AN10)</f>
        <v>#DIV/0!</v>
      </c>
    </row>
    <row r="11" spans="1:41" ht="15" thickBot="1" x14ac:dyDescent="0.35">
      <c r="A11" s="97"/>
      <c r="M11" s="98"/>
      <c r="O11" s="97"/>
      <c r="AA11" s="98"/>
      <c r="AC11" s="97"/>
      <c r="AO11" s="98"/>
    </row>
    <row r="12" spans="1:41" ht="75.599999999999994" customHeight="1" thickBot="1" x14ac:dyDescent="0.35">
      <c r="A12" s="97"/>
      <c r="B12" s="162" t="s">
        <v>105</v>
      </c>
      <c r="C12" s="163"/>
      <c r="D12" s="163"/>
      <c r="E12" s="163"/>
      <c r="F12" s="163"/>
      <c r="G12" s="164"/>
      <c r="J12" s="81" t="s">
        <v>52</v>
      </c>
      <c r="K12" s="81" t="s">
        <v>53</v>
      </c>
      <c r="L12" s="81" t="s">
        <v>55</v>
      </c>
      <c r="M12" s="98"/>
      <c r="O12" s="97"/>
      <c r="P12" s="162" t="s">
        <v>108</v>
      </c>
      <c r="Q12" s="163"/>
      <c r="R12" s="163"/>
      <c r="S12" s="163"/>
      <c r="T12" s="163"/>
      <c r="U12" s="164"/>
      <c r="X12" s="81"/>
      <c r="Y12" s="81" t="s">
        <v>54</v>
      </c>
      <c r="Z12" s="81"/>
      <c r="AA12" s="98"/>
      <c r="AC12" s="97"/>
      <c r="AD12" s="162" t="s">
        <v>111</v>
      </c>
      <c r="AE12" s="163"/>
      <c r="AF12" s="163"/>
      <c r="AG12" s="163"/>
      <c r="AH12" s="163"/>
      <c r="AI12" s="164"/>
      <c r="AL12" s="81"/>
      <c r="AM12" s="81" t="s">
        <v>56</v>
      </c>
      <c r="AN12" s="81"/>
      <c r="AO12" s="98"/>
    </row>
    <row r="13" spans="1:41" x14ac:dyDescent="0.3">
      <c r="A13" s="97"/>
      <c r="M13" s="98"/>
      <c r="O13" s="97"/>
      <c r="AA13" s="98"/>
      <c r="AC13" s="97"/>
      <c r="AO13" s="98"/>
    </row>
    <row r="14" spans="1:41" x14ac:dyDescent="0.3">
      <c r="A14" s="99" t="s">
        <v>72</v>
      </c>
      <c r="B14" s="82">
        <f>SUM(J14:L14)</f>
        <v>0</v>
      </c>
      <c r="C14" s="83"/>
      <c r="D14" s="83"/>
      <c r="E14" s="83"/>
      <c r="F14" s="83"/>
      <c r="G14" s="83"/>
      <c r="J14" s="86">
        <f>Prestazioni!AG16</f>
        <v>0</v>
      </c>
      <c r="K14" s="86">
        <f>Prestazioni!AH16</f>
        <v>0</v>
      </c>
      <c r="L14" s="86">
        <f>Prestazioni!AJ16</f>
        <v>0</v>
      </c>
      <c r="M14" s="98"/>
      <c r="O14" s="99" t="s">
        <v>72</v>
      </c>
      <c r="P14" s="82">
        <f>SUM(X14:Z14)</f>
        <v>0</v>
      </c>
      <c r="Q14" s="83"/>
      <c r="R14" s="83"/>
      <c r="S14" s="83"/>
      <c r="T14" s="83"/>
      <c r="U14" s="83"/>
      <c r="X14" s="86"/>
      <c r="Y14" s="86">
        <f>Prestazioni!AI16</f>
        <v>0</v>
      </c>
      <c r="Z14" s="86"/>
      <c r="AA14" s="98"/>
      <c r="AC14" s="99" t="s">
        <v>72</v>
      </c>
      <c r="AD14" s="82">
        <f>SUM(AL14:AN14)</f>
        <v>0</v>
      </c>
      <c r="AE14" s="83"/>
      <c r="AF14" s="83"/>
      <c r="AG14" s="83"/>
      <c r="AH14" s="83"/>
      <c r="AI14" s="83"/>
      <c r="AL14" s="86"/>
      <c r="AM14" s="86">
        <f>Prestazioni!AK16</f>
        <v>0</v>
      </c>
      <c r="AN14" s="86"/>
      <c r="AO14" s="98"/>
    </row>
    <row r="15" spans="1:41" x14ac:dyDescent="0.3">
      <c r="A15" s="99"/>
      <c r="B15" s="84">
        <f>MIN(B14,250000)</f>
        <v>0</v>
      </c>
      <c r="C15" s="84">
        <f>MIN(B14-B15,250000)</f>
        <v>0</v>
      </c>
      <c r="D15" s="84">
        <f>MIN(B14-B15-C15,500000)</f>
        <v>0</v>
      </c>
      <c r="E15" s="84">
        <f>MIN(B14-B15-C15-D15,1500000)</f>
        <v>0</v>
      </c>
      <c r="F15" s="84">
        <f>MIN(B14-B15-C15-D15-E15,2500000)</f>
        <v>0</v>
      </c>
      <c r="G15" s="84">
        <f>B14-B15-C15-D15-E15-F15</f>
        <v>0</v>
      </c>
      <c r="J15" s="111" t="e">
        <f>H19/B14*J14</f>
        <v>#DIV/0!</v>
      </c>
      <c r="K15" s="111" t="e">
        <f>H19/B14*K14</f>
        <v>#DIV/0!</v>
      </c>
      <c r="L15" s="111" t="e">
        <f>H19/B14*L14</f>
        <v>#DIV/0!</v>
      </c>
      <c r="M15" s="98"/>
      <c r="O15" s="99"/>
      <c r="P15" s="84">
        <f>MIN(P14,250000)</f>
        <v>0</v>
      </c>
      <c r="Q15" s="84">
        <f>MIN(P14-P15,250000)</f>
        <v>0</v>
      </c>
      <c r="R15" s="84">
        <f>MIN(P14-P15-Q15,500000)</f>
        <v>0</v>
      </c>
      <c r="S15" s="84">
        <f>MIN(P14-P15-Q15-R15,1500000)</f>
        <v>0</v>
      </c>
      <c r="T15" s="84">
        <f>MIN(P14-P15-Q15-R15-S15,2500000)</f>
        <v>0</v>
      </c>
      <c r="U15" s="84">
        <f>P14-P15-Q15-R15-S15-T15</f>
        <v>0</v>
      </c>
      <c r="X15" s="111" t="e">
        <f>V19/P14*X14</f>
        <v>#DIV/0!</v>
      </c>
      <c r="Y15" s="111" t="e">
        <f>V19/P14*Y14</f>
        <v>#DIV/0!</v>
      </c>
      <c r="Z15" s="111" t="e">
        <f>V19/P14*Z14</f>
        <v>#DIV/0!</v>
      </c>
      <c r="AA15" s="98"/>
      <c r="AC15" s="99"/>
      <c r="AD15" s="84">
        <f>MIN(AD14,250000)</f>
        <v>0</v>
      </c>
      <c r="AE15" s="84">
        <f>MIN(AD14-AD15,250000)</f>
        <v>0</v>
      </c>
      <c r="AF15" s="84">
        <f>MIN(AD14-AD15-AE15,500000)</f>
        <v>0</v>
      </c>
      <c r="AG15" s="84">
        <f>MIN(AD14-AD15-AE15-AF15,1500000)</f>
        <v>0</v>
      </c>
      <c r="AH15" s="84">
        <f>MIN(AD14-AD15-AE15-AF15-AG15,2500000)</f>
        <v>0</v>
      </c>
      <c r="AI15" s="84">
        <f>AD14-AD15-AE15-AF15-AG15-AH15</f>
        <v>0</v>
      </c>
      <c r="AL15" s="111" t="e">
        <f>AJ19/AD14*AL14</f>
        <v>#DIV/0!</v>
      </c>
      <c r="AM15" s="111" t="e">
        <f>AJ19/AD14*AM14</f>
        <v>#DIV/0!</v>
      </c>
      <c r="AN15" s="111" t="e">
        <f>AJ19/AD14*AN14</f>
        <v>#DIV/0!</v>
      </c>
      <c r="AO15" s="98"/>
    </row>
    <row r="16" spans="1:41" x14ac:dyDescent="0.3">
      <c r="A16" s="99" t="s">
        <v>38</v>
      </c>
      <c r="B16" s="60">
        <f>IF(B15=0,0,MIN(10/(POWER(Prestazioni!$AN$2,0.4))+0.03,10/(POWER(25000,0.4))+0.03))</f>
        <v>0</v>
      </c>
      <c r="C16" s="60">
        <f>IF(C15=0,0,B16)</f>
        <v>0</v>
      </c>
      <c r="D16" s="60">
        <f>IF(D15=0,0,C16)</f>
        <v>0</v>
      </c>
      <c r="E16" s="60">
        <f>IF(E15=0,0,D16)</f>
        <v>0</v>
      </c>
      <c r="F16" s="60">
        <f>IF(F15=0,0,E16)</f>
        <v>0</v>
      </c>
      <c r="G16" s="60">
        <f>IF(G15=0,0,E16)</f>
        <v>0</v>
      </c>
      <c r="J16" s="86"/>
      <c r="K16" s="86"/>
      <c r="L16" s="86"/>
      <c r="M16" s="98"/>
      <c r="O16" s="99" t="s">
        <v>38</v>
      </c>
      <c r="P16" s="60">
        <f>IF(P15=0,0,MIN(10/(POWER(Prestazioni!$AO$2,0.4))+0.03,10/(POWER(25000,0.4))+0.03))</f>
        <v>0</v>
      </c>
      <c r="Q16" s="60">
        <f>IF(Q15=0,0,P16)</f>
        <v>0</v>
      </c>
      <c r="R16" s="60">
        <f>IF(R15=0,0,Q16)</f>
        <v>0</v>
      </c>
      <c r="S16" s="60">
        <f>IF(S15=0,0,R16)</f>
        <v>0</v>
      </c>
      <c r="T16" s="60">
        <f>IF(T15=0,0,S16)</f>
        <v>0</v>
      </c>
      <c r="U16" s="60">
        <f>IF(U15=0,0,S16)</f>
        <v>0</v>
      </c>
      <c r="X16" s="86"/>
      <c r="Y16" s="86"/>
      <c r="Z16" s="86"/>
      <c r="AA16" s="98"/>
      <c r="AC16" s="99" t="s">
        <v>38</v>
      </c>
      <c r="AD16" s="60">
        <f>IF(AD15=0,0,MIN(10/(POWER(Prestazioni!$AP$2,0.4))+0.03,10/(POWER(25000,0.4))+0.03))</f>
        <v>0</v>
      </c>
      <c r="AE16" s="60">
        <f>IF(AE15=0,0,AD16)</f>
        <v>0</v>
      </c>
      <c r="AF16" s="60">
        <f>IF(AF15=0,0,AE16)</f>
        <v>0</v>
      </c>
      <c r="AG16" s="60">
        <f>IF(AG15=0,0,AF16)</f>
        <v>0</v>
      </c>
      <c r="AH16" s="60">
        <f>IF(AH15=0,0,AG16)</f>
        <v>0</v>
      </c>
      <c r="AI16" s="60">
        <f>IF(AI15=0,0,AG16)</f>
        <v>0</v>
      </c>
      <c r="AL16" s="86"/>
      <c r="AM16" s="86"/>
      <c r="AN16" s="86"/>
      <c r="AO16" s="98"/>
    </row>
    <row r="17" spans="1:41" x14ac:dyDescent="0.3">
      <c r="A17" s="99" t="s">
        <v>40</v>
      </c>
      <c r="B17" s="60">
        <v>0.09</v>
      </c>
      <c r="C17" s="60">
        <v>0.09</v>
      </c>
      <c r="D17" s="60">
        <v>0.09</v>
      </c>
      <c r="E17" s="60">
        <v>0.09</v>
      </c>
      <c r="F17" s="60">
        <v>0.09</v>
      </c>
      <c r="G17" s="60">
        <v>4.4999999999999998E-2</v>
      </c>
      <c r="J17" s="86"/>
      <c r="K17" s="86"/>
      <c r="L17" s="86"/>
      <c r="M17" s="98"/>
      <c r="O17" s="99" t="s">
        <v>40</v>
      </c>
      <c r="P17" s="60">
        <v>0.09</v>
      </c>
      <c r="Q17" s="60">
        <v>0.09</v>
      </c>
      <c r="R17" s="60">
        <v>0.09</v>
      </c>
      <c r="S17" s="60">
        <v>0.09</v>
      </c>
      <c r="T17" s="60">
        <v>0.09</v>
      </c>
      <c r="U17" s="60">
        <v>4.4999999999999998E-2</v>
      </c>
      <c r="X17" s="86"/>
      <c r="Y17" s="86"/>
      <c r="Z17" s="86"/>
      <c r="AA17" s="98"/>
      <c r="AC17" s="99" t="s">
        <v>40</v>
      </c>
      <c r="AD17" s="60">
        <v>0.1</v>
      </c>
      <c r="AE17" s="60">
        <v>0.1</v>
      </c>
      <c r="AF17" s="60">
        <v>0.1</v>
      </c>
      <c r="AG17" s="60">
        <v>0.1</v>
      </c>
      <c r="AH17" s="60">
        <v>0.1</v>
      </c>
      <c r="AI17" s="60">
        <v>0.06</v>
      </c>
      <c r="AL17" s="86"/>
      <c r="AM17" s="86"/>
      <c r="AN17" s="86"/>
      <c r="AO17" s="98"/>
    </row>
    <row r="18" spans="1:41" x14ac:dyDescent="0.3">
      <c r="A18" s="99" t="s">
        <v>41</v>
      </c>
      <c r="B18" s="60"/>
      <c r="C18" s="60"/>
      <c r="D18" s="60"/>
      <c r="E18" s="60"/>
      <c r="F18" s="60"/>
      <c r="G18" s="60"/>
      <c r="J18" s="87">
        <f>IF(J14&gt;0,VLOOKUP(J12,Progettazioni!$B$4:$E$9,4,FALSE),0)</f>
        <v>0</v>
      </c>
      <c r="K18" s="87">
        <f>IF(K14&gt;0,VLOOKUP(K12,Progettazioni!$B$4:$E$9,4,FALSE),0)</f>
        <v>0</v>
      </c>
      <c r="L18" s="87">
        <f>IF(L14&gt;0,VLOOKUP(L12,Progettazioni!$B$4:$E$9,4,FALSE),0)</f>
        <v>0</v>
      </c>
      <c r="M18" s="98"/>
      <c r="O18" s="99" t="s">
        <v>41</v>
      </c>
      <c r="P18" s="60"/>
      <c r="Q18" s="60"/>
      <c r="R18" s="60"/>
      <c r="S18" s="60"/>
      <c r="T18" s="60"/>
      <c r="U18" s="60"/>
      <c r="X18" s="87">
        <f>IF(X14&gt;0,VLOOKUP(X12,Progettazioni!$B$4:$E$9,4,FALSE),0)</f>
        <v>0</v>
      </c>
      <c r="Y18" s="87">
        <f>IF(Y14&gt;0,VLOOKUP(Y12,Progettazioni!$B$4:$E$9,4,FALSE),0)</f>
        <v>0</v>
      </c>
      <c r="Z18" s="87">
        <f>IF(Z14&gt;0,VLOOKUP(Z12,Progettazioni!$B$4:$E$9,4,FALSE),0)</f>
        <v>0</v>
      </c>
      <c r="AA18" s="98"/>
      <c r="AC18" s="99" t="s">
        <v>41</v>
      </c>
      <c r="AD18" s="60"/>
      <c r="AE18" s="60"/>
      <c r="AF18" s="60"/>
      <c r="AG18" s="60"/>
      <c r="AH18" s="60"/>
      <c r="AI18" s="60"/>
      <c r="AL18" s="87">
        <f>IF(AL14&gt;0,VLOOKUP(AL12,Progettazioni!$B$4:$E$9,4,FALSE),0)</f>
        <v>0</v>
      </c>
      <c r="AM18" s="87">
        <f>IF(AM14&gt;0,VLOOKUP(AM12,Progettazioni!$B$4:$E$9,4,FALSE),0)</f>
        <v>0</v>
      </c>
      <c r="AN18" s="87">
        <f>IF(AN14&gt;0,VLOOKUP(AN12,Progettazioni!$B$4:$E$9,4,FALSE),0)</f>
        <v>0</v>
      </c>
      <c r="AO18" s="98"/>
    </row>
    <row r="19" spans="1:41" x14ac:dyDescent="0.3">
      <c r="A19" s="97"/>
      <c r="B19" s="23">
        <f>B15*B16*B17</f>
        <v>0</v>
      </c>
      <c r="C19" s="23">
        <f t="shared" ref="C19:G19" si="6">C15*C16*C17</f>
        <v>0</v>
      </c>
      <c r="D19" s="23">
        <f t="shared" si="6"/>
        <v>0</v>
      </c>
      <c r="E19" s="23">
        <f t="shared" si="6"/>
        <v>0</v>
      </c>
      <c r="F19" s="23">
        <f t="shared" si="6"/>
        <v>0</v>
      </c>
      <c r="G19" s="23">
        <f t="shared" si="6"/>
        <v>0</v>
      </c>
      <c r="H19" s="110">
        <f>SUM(B19:G19)</f>
        <v>0</v>
      </c>
      <c r="I19" s="100"/>
      <c r="J19" s="112" t="e">
        <f>J15*J18</f>
        <v>#DIV/0!</v>
      </c>
      <c r="K19" s="112" t="e">
        <f t="shared" ref="K19" si="7">K15*K18</f>
        <v>#DIV/0!</v>
      </c>
      <c r="L19" s="112" t="e">
        <f t="shared" ref="L19" si="8">L15*L18</f>
        <v>#DIV/0!</v>
      </c>
      <c r="M19" s="101" t="e">
        <f>SUM(J19:L19)</f>
        <v>#DIV/0!</v>
      </c>
      <c r="O19" s="97"/>
      <c r="P19" s="23">
        <f>P15*P16*P17</f>
        <v>0</v>
      </c>
      <c r="Q19" s="23">
        <f t="shared" ref="Q19:U19" si="9">Q15*Q16*Q17</f>
        <v>0</v>
      </c>
      <c r="R19" s="23">
        <f t="shared" si="9"/>
        <v>0</v>
      </c>
      <c r="S19" s="23">
        <f t="shared" si="9"/>
        <v>0</v>
      </c>
      <c r="T19" s="23">
        <f t="shared" si="9"/>
        <v>0</v>
      </c>
      <c r="U19" s="23">
        <f t="shared" si="9"/>
        <v>0</v>
      </c>
      <c r="V19" s="110">
        <f>SUM(P19:U19)</f>
        <v>0</v>
      </c>
      <c r="W19" s="100"/>
      <c r="X19" s="112" t="e">
        <f>X15*X18</f>
        <v>#DIV/0!</v>
      </c>
      <c r="Y19" s="112" t="e">
        <f t="shared" ref="Y19:Z19" si="10">Y15*Y18</f>
        <v>#DIV/0!</v>
      </c>
      <c r="Z19" s="112" t="e">
        <f t="shared" si="10"/>
        <v>#DIV/0!</v>
      </c>
      <c r="AA19" s="101" t="e">
        <f>SUM(X19:Z19)</f>
        <v>#DIV/0!</v>
      </c>
      <c r="AC19" s="97"/>
      <c r="AD19" s="23">
        <f>AD15*AD16*AD17</f>
        <v>0</v>
      </c>
      <c r="AE19" s="23">
        <f t="shared" ref="AE19:AI19" si="11">AE15*AE16*AE17</f>
        <v>0</v>
      </c>
      <c r="AF19" s="23">
        <f t="shared" si="11"/>
        <v>0</v>
      </c>
      <c r="AG19" s="23">
        <f t="shared" si="11"/>
        <v>0</v>
      </c>
      <c r="AH19" s="23">
        <f t="shared" si="11"/>
        <v>0</v>
      </c>
      <c r="AI19" s="23">
        <f t="shared" si="11"/>
        <v>0</v>
      </c>
      <c r="AJ19" s="110">
        <f>SUM(AD19:AI19)</f>
        <v>0</v>
      </c>
      <c r="AK19" s="100"/>
      <c r="AL19" s="112" t="e">
        <f>AL15*AL18</f>
        <v>#DIV/0!</v>
      </c>
      <c r="AM19" s="112" t="e">
        <f t="shared" ref="AM19:AN19" si="12">AM15*AM18</f>
        <v>#DIV/0!</v>
      </c>
      <c r="AN19" s="112" t="e">
        <f t="shared" si="12"/>
        <v>#DIV/0!</v>
      </c>
      <c r="AO19" s="101" t="e">
        <f>SUM(AL19:AN19)</f>
        <v>#DIV/0!</v>
      </c>
    </row>
    <row r="20" spans="1:41" ht="15" thickBot="1" x14ac:dyDescent="0.35">
      <c r="A20" s="97"/>
      <c r="M20" s="98"/>
      <c r="O20" s="97"/>
      <c r="AA20" s="98"/>
      <c r="AC20" s="97"/>
      <c r="AO20" s="98"/>
    </row>
    <row r="21" spans="1:41" ht="75.599999999999994" customHeight="1" thickBot="1" x14ac:dyDescent="0.35">
      <c r="A21" s="97"/>
      <c r="B21" s="162" t="s">
        <v>106</v>
      </c>
      <c r="C21" s="163"/>
      <c r="D21" s="163"/>
      <c r="E21" s="163"/>
      <c r="F21" s="163"/>
      <c r="G21" s="164"/>
      <c r="J21" s="81" t="s">
        <v>52</v>
      </c>
      <c r="K21" s="81" t="s">
        <v>53</v>
      </c>
      <c r="L21" s="81" t="s">
        <v>55</v>
      </c>
      <c r="M21" s="98"/>
      <c r="O21" s="97"/>
      <c r="P21" s="162" t="s">
        <v>109</v>
      </c>
      <c r="Q21" s="163"/>
      <c r="R21" s="163"/>
      <c r="S21" s="163"/>
      <c r="T21" s="163"/>
      <c r="U21" s="164"/>
      <c r="X21" s="81"/>
      <c r="Y21" s="81" t="s">
        <v>54</v>
      </c>
      <c r="Z21" s="81"/>
      <c r="AA21" s="98"/>
      <c r="AC21" s="97"/>
      <c r="AD21" s="162" t="s">
        <v>112</v>
      </c>
      <c r="AE21" s="163"/>
      <c r="AF21" s="163"/>
      <c r="AG21" s="163"/>
      <c r="AH21" s="163"/>
      <c r="AI21" s="164"/>
      <c r="AL21" s="81"/>
      <c r="AM21" s="81" t="s">
        <v>56</v>
      </c>
      <c r="AN21" s="81"/>
      <c r="AO21" s="98"/>
    </row>
    <row r="22" spans="1:41" x14ac:dyDescent="0.3">
      <c r="A22" s="97"/>
      <c r="M22" s="98"/>
      <c r="O22" s="97"/>
      <c r="AA22" s="98"/>
      <c r="AC22" s="97"/>
      <c r="AO22" s="98"/>
    </row>
    <row r="23" spans="1:41" x14ac:dyDescent="0.3">
      <c r="A23" s="99" t="s">
        <v>72</v>
      </c>
      <c r="B23" s="82">
        <f>SUM(J23:L23)</f>
        <v>0</v>
      </c>
      <c r="C23" s="83"/>
      <c r="D23" s="83"/>
      <c r="E23" s="83"/>
      <c r="F23" s="83"/>
      <c r="G23" s="83"/>
      <c r="J23" s="86">
        <f>Prestazioni!AG17</f>
        <v>0</v>
      </c>
      <c r="K23" s="86">
        <f>Prestazioni!AH17</f>
        <v>0</v>
      </c>
      <c r="L23" s="86">
        <f>Prestazioni!AJ17</f>
        <v>0</v>
      </c>
      <c r="M23" s="98"/>
      <c r="O23" s="99" t="s">
        <v>72</v>
      </c>
      <c r="P23" s="82">
        <f>SUM(X23:Z23)</f>
        <v>0</v>
      </c>
      <c r="Q23" s="83"/>
      <c r="R23" s="83"/>
      <c r="S23" s="83"/>
      <c r="T23" s="83"/>
      <c r="U23" s="83"/>
      <c r="X23" s="86"/>
      <c r="Y23" s="86">
        <f>Prestazioni!AI17</f>
        <v>0</v>
      </c>
      <c r="Z23" s="86"/>
      <c r="AA23" s="98"/>
      <c r="AC23" s="99" t="s">
        <v>72</v>
      </c>
      <c r="AD23" s="82">
        <f>SUM(AL23:AN23)</f>
        <v>0</v>
      </c>
      <c r="AE23" s="83"/>
      <c r="AF23" s="83"/>
      <c r="AG23" s="83"/>
      <c r="AH23" s="83"/>
      <c r="AI23" s="83"/>
      <c r="AL23" s="86"/>
      <c r="AM23" s="86">
        <f>Prestazioni!AK17</f>
        <v>0</v>
      </c>
      <c r="AN23" s="86"/>
      <c r="AO23" s="98"/>
    </row>
    <row r="24" spans="1:41" x14ac:dyDescent="0.3">
      <c r="A24" s="99"/>
      <c r="B24" s="84">
        <f>MIN(B23,250000)</f>
        <v>0</v>
      </c>
      <c r="C24" s="84">
        <f>MIN(B23-B24,250000)</f>
        <v>0</v>
      </c>
      <c r="D24" s="84">
        <f>MIN(B23-B24-C24,500000)</f>
        <v>0</v>
      </c>
      <c r="E24" s="84">
        <f>MIN(B23-B24-C24-D24,1500000)</f>
        <v>0</v>
      </c>
      <c r="F24" s="84">
        <f>MIN(B23-B24-C24-D24-E24,2500000)</f>
        <v>0</v>
      </c>
      <c r="G24" s="84">
        <f>B23-B24-C24-D24-E24-F24</f>
        <v>0</v>
      </c>
      <c r="J24" s="111" t="e">
        <f>H28/B23*J23</f>
        <v>#DIV/0!</v>
      </c>
      <c r="K24" s="111" t="e">
        <f>H28/B23*K23</f>
        <v>#DIV/0!</v>
      </c>
      <c r="L24" s="111" t="e">
        <f>H28/B23*L23</f>
        <v>#DIV/0!</v>
      </c>
      <c r="M24" s="98"/>
      <c r="O24" s="99"/>
      <c r="P24" s="84">
        <f>MIN(P23,250000)</f>
        <v>0</v>
      </c>
      <c r="Q24" s="84">
        <f>MIN(P23-P24,250000)</f>
        <v>0</v>
      </c>
      <c r="R24" s="84">
        <f>MIN(P23-P24-Q24,500000)</f>
        <v>0</v>
      </c>
      <c r="S24" s="84">
        <f>MIN(P23-P24-Q24-R24,1500000)</f>
        <v>0</v>
      </c>
      <c r="T24" s="84">
        <f>MIN(P23-P24-Q24-R24-S24,2500000)</f>
        <v>0</v>
      </c>
      <c r="U24" s="84">
        <f>P23-P24-Q24-R24-S24-T24</f>
        <v>0</v>
      </c>
      <c r="X24" s="111" t="e">
        <f>V28/P23*X23</f>
        <v>#DIV/0!</v>
      </c>
      <c r="Y24" s="111" t="e">
        <f>V28/P23*Y23</f>
        <v>#DIV/0!</v>
      </c>
      <c r="Z24" s="111" t="e">
        <f>V28/P23*Z23</f>
        <v>#DIV/0!</v>
      </c>
      <c r="AA24" s="98"/>
      <c r="AC24" s="99"/>
      <c r="AD24" s="84">
        <f>MIN(AD23,250000)</f>
        <v>0</v>
      </c>
      <c r="AE24" s="84">
        <f>MIN(AD23-AD24,250000)</f>
        <v>0</v>
      </c>
      <c r="AF24" s="84">
        <f>MIN(AD23-AD24-AE24,500000)</f>
        <v>0</v>
      </c>
      <c r="AG24" s="84">
        <f>MIN(AD23-AD24-AE24-AF24,1500000)</f>
        <v>0</v>
      </c>
      <c r="AH24" s="84">
        <f>MIN(AD23-AD24-AE24-AF24-AG24,2500000)</f>
        <v>0</v>
      </c>
      <c r="AI24" s="84">
        <f>AD23-AD24-AE24-AF24-AG24-AH24</f>
        <v>0</v>
      </c>
      <c r="AL24" s="111" t="e">
        <f>AJ28/AD23*AL23</f>
        <v>#DIV/0!</v>
      </c>
      <c r="AM24" s="111" t="e">
        <f>AJ28/AD23*AM23</f>
        <v>#DIV/0!</v>
      </c>
      <c r="AN24" s="111" t="e">
        <f>AJ28/AD23*AN23</f>
        <v>#DIV/0!</v>
      </c>
      <c r="AO24" s="98"/>
    </row>
    <row r="25" spans="1:41" x14ac:dyDescent="0.3">
      <c r="A25" s="99" t="s">
        <v>38</v>
      </c>
      <c r="B25" s="60">
        <f>IF(B24=0,0,MIN(10/(POWER(Prestazioni!$AN$2,0.4))+0.03,10/(POWER(25000,0.4))+0.03))</f>
        <v>0</v>
      </c>
      <c r="C25" s="60">
        <f>IF(C24=0,0,B25)</f>
        <v>0</v>
      </c>
      <c r="D25" s="60">
        <f>IF(D24=0,0,C25)</f>
        <v>0</v>
      </c>
      <c r="E25" s="60">
        <f>IF(E24=0,0,D25)</f>
        <v>0</v>
      </c>
      <c r="F25" s="60">
        <f>IF(F24=0,0,E25)</f>
        <v>0</v>
      </c>
      <c r="G25" s="60">
        <f>IF(G24=0,0,E25)</f>
        <v>0</v>
      </c>
      <c r="J25" s="86"/>
      <c r="K25" s="86"/>
      <c r="L25" s="86"/>
      <c r="M25" s="98"/>
      <c r="O25" s="99" t="s">
        <v>38</v>
      </c>
      <c r="P25" s="60">
        <f>IF(P24=0,0,MIN(10/(POWER(Prestazioni!$AO$2,0.4))+0.03,10/(POWER(25000,0.4))+0.03))</f>
        <v>0</v>
      </c>
      <c r="Q25" s="60">
        <f>IF(Q24=0,0,P25)</f>
        <v>0</v>
      </c>
      <c r="R25" s="60">
        <f>IF(R24=0,0,Q25)</f>
        <v>0</v>
      </c>
      <c r="S25" s="60">
        <f>IF(S24=0,0,R25)</f>
        <v>0</v>
      </c>
      <c r="T25" s="60">
        <f>IF(T24=0,0,S25)</f>
        <v>0</v>
      </c>
      <c r="U25" s="60">
        <f>IF(U24=0,0,S25)</f>
        <v>0</v>
      </c>
      <c r="X25" s="86"/>
      <c r="Y25" s="86"/>
      <c r="Z25" s="86"/>
      <c r="AA25" s="98"/>
      <c r="AC25" s="99" t="s">
        <v>38</v>
      </c>
      <c r="AD25" s="60">
        <f>IF(AD24=0,0,MIN(10/(POWER(Prestazioni!$AP$2,0.4))+0.03,10/(POWER(25000,0.4))+0.03))</f>
        <v>0</v>
      </c>
      <c r="AE25" s="60">
        <f>IF(AE24=0,0,AD25)</f>
        <v>0</v>
      </c>
      <c r="AF25" s="60">
        <f>IF(AF24=0,0,AE25)</f>
        <v>0</v>
      </c>
      <c r="AG25" s="60">
        <f>IF(AG24=0,0,AF25)</f>
        <v>0</v>
      </c>
      <c r="AH25" s="60">
        <f>IF(AH24=0,0,AG25)</f>
        <v>0</v>
      </c>
      <c r="AI25" s="60">
        <f>IF(AI24=0,0,AG25)</f>
        <v>0</v>
      </c>
      <c r="AL25" s="86"/>
      <c r="AM25" s="86"/>
      <c r="AN25" s="86"/>
      <c r="AO25" s="98"/>
    </row>
    <row r="26" spans="1:41" x14ac:dyDescent="0.3">
      <c r="A26" s="99" t="s">
        <v>40</v>
      </c>
      <c r="B26" s="60">
        <v>0.18</v>
      </c>
      <c r="C26" s="60">
        <v>0.18</v>
      </c>
      <c r="D26" s="60">
        <v>0.18</v>
      </c>
      <c r="E26" s="60">
        <v>0.18</v>
      </c>
      <c r="F26" s="60">
        <v>0.18</v>
      </c>
      <c r="G26" s="60">
        <v>8.0000000000000002E-3</v>
      </c>
      <c r="J26" s="86"/>
      <c r="K26" s="86"/>
      <c r="L26" s="86"/>
      <c r="M26" s="98"/>
      <c r="O26" s="99" t="s">
        <v>40</v>
      </c>
      <c r="P26" s="60">
        <v>0.18</v>
      </c>
      <c r="Q26" s="60">
        <v>0.18</v>
      </c>
      <c r="R26" s="60">
        <v>0.18</v>
      </c>
      <c r="S26" s="60">
        <v>0.18</v>
      </c>
      <c r="T26" s="60">
        <v>0.18</v>
      </c>
      <c r="U26" s="60">
        <v>8.0000000000000002E-3</v>
      </c>
      <c r="X26" s="86"/>
      <c r="Y26" s="86"/>
      <c r="Z26" s="86"/>
      <c r="AA26" s="98"/>
      <c r="AC26" s="99" t="s">
        <v>40</v>
      </c>
      <c r="AD26" s="60">
        <v>0.02</v>
      </c>
      <c r="AE26" s="60">
        <v>0.02</v>
      </c>
      <c r="AF26" s="60">
        <v>0.02</v>
      </c>
      <c r="AG26" s="60">
        <v>0.02</v>
      </c>
      <c r="AH26" s="60">
        <v>0.02</v>
      </c>
      <c r="AI26" s="60"/>
      <c r="AL26" s="86"/>
      <c r="AM26" s="86"/>
      <c r="AN26" s="86"/>
      <c r="AO26" s="98"/>
    </row>
    <row r="27" spans="1:41" x14ac:dyDescent="0.3">
      <c r="A27" s="99" t="s">
        <v>41</v>
      </c>
      <c r="B27" s="60"/>
      <c r="C27" s="60"/>
      <c r="D27" s="60"/>
      <c r="E27" s="60"/>
      <c r="F27" s="60"/>
      <c r="G27" s="60"/>
      <c r="J27" s="87">
        <f>IF(J23&gt;0,VLOOKUP(J21,Progettazioni!$B$4:$E$9,4,FALSE),0)</f>
        <v>0</v>
      </c>
      <c r="K27" s="87">
        <f>IF(K23&gt;0,VLOOKUP(K21,Progettazioni!$B$4:$E$9,4,FALSE),0)</f>
        <v>0</v>
      </c>
      <c r="L27" s="87">
        <f>IF(L23&gt;0,VLOOKUP(L21,Progettazioni!$B$4:$E$9,4,FALSE),0)</f>
        <v>0</v>
      </c>
      <c r="M27" s="98"/>
      <c r="O27" s="99" t="s">
        <v>41</v>
      </c>
      <c r="P27" s="60"/>
      <c r="Q27" s="60"/>
      <c r="R27" s="60"/>
      <c r="S27" s="60"/>
      <c r="T27" s="60"/>
      <c r="U27" s="60"/>
      <c r="X27" s="87">
        <f>IF(X23&gt;0,VLOOKUP(X21,Progettazioni!$B$4:$E$9,4,FALSE),0)</f>
        <v>0</v>
      </c>
      <c r="Y27" s="87">
        <f>IF(Y23&gt;0,VLOOKUP(Y21,Progettazioni!$B$4:$E$9,4,FALSE),0)</f>
        <v>0</v>
      </c>
      <c r="Z27" s="87">
        <f>IF(Z23&gt;0,VLOOKUP(Z21,Progettazioni!$B$4:$E$9,4,FALSE),0)</f>
        <v>0</v>
      </c>
      <c r="AA27" s="98"/>
      <c r="AC27" s="99" t="s">
        <v>41</v>
      </c>
      <c r="AD27" s="60"/>
      <c r="AE27" s="60"/>
      <c r="AF27" s="60"/>
      <c r="AG27" s="60"/>
      <c r="AH27" s="60"/>
      <c r="AI27" s="60"/>
      <c r="AL27" s="87">
        <f>IF(AL23&gt;0,VLOOKUP(AL21,Progettazioni!$B$4:$E$9,4,FALSE),0)</f>
        <v>0</v>
      </c>
      <c r="AM27" s="87">
        <f>IF(AM23&gt;0,VLOOKUP(AM21,Progettazioni!$B$4:$E$9,4,FALSE),0)</f>
        <v>0</v>
      </c>
      <c r="AN27" s="87">
        <f>IF(AN23&gt;0,VLOOKUP(AN21,Progettazioni!$B$4:$E$9,4,FALSE),0)</f>
        <v>0</v>
      </c>
      <c r="AO27" s="98"/>
    </row>
    <row r="28" spans="1:41" ht="15" thickBot="1" x14ac:dyDescent="0.35">
      <c r="A28" s="102"/>
      <c r="B28" s="23">
        <f>B24*B25*B26</f>
        <v>0</v>
      </c>
      <c r="C28" s="23">
        <f t="shared" ref="C28:G28" si="13">C24*C25*C26</f>
        <v>0</v>
      </c>
      <c r="D28" s="23">
        <f t="shared" si="13"/>
        <v>0</v>
      </c>
      <c r="E28" s="23">
        <f t="shared" si="13"/>
        <v>0</v>
      </c>
      <c r="F28" s="23">
        <f t="shared" si="13"/>
        <v>0</v>
      </c>
      <c r="G28" s="23">
        <f t="shared" si="13"/>
        <v>0</v>
      </c>
      <c r="H28" s="110">
        <f>SUM(B28:G28)</f>
        <v>0</v>
      </c>
      <c r="I28" s="100"/>
      <c r="J28" s="112" t="e">
        <f>J24*J27</f>
        <v>#DIV/0!</v>
      </c>
      <c r="K28" s="112" t="e">
        <f t="shared" ref="K28" si="14">K24*K27</f>
        <v>#DIV/0!</v>
      </c>
      <c r="L28" s="112" t="e">
        <f t="shared" ref="L28" si="15">L24*L27</f>
        <v>#DIV/0!</v>
      </c>
      <c r="M28" s="103" t="e">
        <f>SUM(J28:L28)</f>
        <v>#DIV/0!</v>
      </c>
      <c r="O28" s="102"/>
      <c r="P28" s="23">
        <f>P24*P25*P26</f>
        <v>0</v>
      </c>
      <c r="Q28" s="23">
        <f t="shared" ref="Q28:U28" si="16">Q24*Q25*Q26</f>
        <v>0</v>
      </c>
      <c r="R28" s="23">
        <f t="shared" si="16"/>
        <v>0</v>
      </c>
      <c r="S28" s="23">
        <f t="shared" si="16"/>
        <v>0</v>
      </c>
      <c r="T28" s="23">
        <f t="shared" si="16"/>
        <v>0</v>
      </c>
      <c r="U28" s="23">
        <f t="shared" si="16"/>
        <v>0</v>
      </c>
      <c r="V28" s="110">
        <f>SUM(P28:U28)</f>
        <v>0</v>
      </c>
      <c r="W28" s="100"/>
      <c r="X28" s="112" t="e">
        <f>X24*X27</f>
        <v>#DIV/0!</v>
      </c>
      <c r="Y28" s="112" t="e">
        <f t="shared" ref="Y28:Z28" si="17">Y24*Y27</f>
        <v>#DIV/0!</v>
      </c>
      <c r="Z28" s="112" t="e">
        <f t="shared" si="17"/>
        <v>#DIV/0!</v>
      </c>
      <c r="AA28" s="103" t="e">
        <f>SUM(X28:Z28)</f>
        <v>#DIV/0!</v>
      </c>
      <c r="AC28" s="102"/>
      <c r="AD28" s="23">
        <f>AD24*AD25*AD26</f>
        <v>0</v>
      </c>
      <c r="AE28" s="23">
        <f t="shared" ref="AE28:AI28" si="18">AE24*AE25*AE26</f>
        <v>0</v>
      </c>
      <c r="AF28" s="23">
        <f t="shared" si="18"/>
        <v>0</v>
      </c>
      <c r="AG28" s="23">
        <f t="shared" si="18"/>
        <v>0</v>
      </c>
      <c r="AH28" s="23">
        <f t="shared" si="18"/>
        <v>0</v>
      </c>
      <c r="AI28" s="23">
        <f t="shared" si="18"/>
        <v>0</v>
      </c>
      <c r="AJ28" s="110">
        <f>SUM(AD28:AI28)</f>
        <v>0</v>
      </c>
      <c r="AK28" s="100"/>
      <c r="AL28" s="112" t="e">
        <f>AL24*AL27</f>
        <v>#DIV/0!</v>
      </c>
      <c r="AM28" s="112" t="e">
        <f t="shared" ref="AM28:AN28" si="19">AM24*AM27</f>
        <v>#DIV/0!</v>
      </c>
      <c r="AN28" s="112" t="e">
        <f t="shared" si="19"/>
        <v>#DIV/0!</v>
      </c>
      <c r="AO28" s="103" t="e">
        <f>SUM(AL28:AN28)</f>
        <v>#DIV/0!</v>
      </c>
    </row>
  </sheetData>
  <mergeCells count="12">
    <mergeCell ref="AL1:AN1"/>
    <mergeCell ref="AD3:AI3"/>
    <mergeCell ref="AD12:AI12"/>
    <mergeCell ref="AD21:AI21"/>
    <mergeCell ref="B3:G3"/>
    <mergeCell ref="B12:G12"/>
    <mergeCell ref="B21:G21"/>
    <mergeCell ref="J1:L1"/>
    <mergeCell ref="X1:Z1"/>
    <mergeCell ref="P3:U3"/>
    <mergeCell ref="P12:U12"/>
    <mergeCell ref="P21:U21"/>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BF4E1D-0374-428E-8198-455A74FAAC32}">
  <sheetPr codeName="Foglio2"/>
  <dimension ref="B1:P93"/>
  <sheetViews>
    <sheetView tabSelected="1" topLeftCell="A65" zoomScaleNormal="100" workbookViewId="0">
      <selection activeCell="B80" sqref="B80"/>
    </sheetView>
  </sheetViews>
  <sheetFormatPr defaultColWidth="8.88671875" defaultRowHeight="14.4" x14ac:dyDescent="0.3"/>
  <cols>
    <col min="1" max="1" width="2.109375" customWidth="1"/>
    <col min="2" max="2" width="27.109375" customWidth="1"/>
    <col min="3" max="6" width="15.88671875" customWidth="1"/>
    <col min="7" max="7" width="12.6640625" bestFit="1" customWidth="1"/>
    <col min="8" max="8" width="3.109375" customWidth="1"/>
    <col min="9" max="10" width="17" customWidth="1"/>
    <col min="11" max="11" width="2.44140625" customWidth="1"/>
    <col min="12" max="12" width="15.109375" bestFit="1" customWidth="1"/>
    <col min="13" max="13" width="2.109375" customWidth="1"/>
    <col min="15" max="15" width="12.5546875" bestFit="1" customWidth="1"/>
  </cols>
  <sheetData>
    <row r="1" spans="2:16" ht="15" thickBot="1" x14ac:dyDescent="0.35">
      <c r="B1" s="1"/>
      <c r="C1" s="1"/>
      <c r="D1" s="1"/>
      <c r="E1" s="1"/>
      <c r="F1" s="1"/>
      <c r="G1" s="1"/>
      <c r="H1" s="1"/>
      <c r="I1" s="1"/>
      <c r="J1" s="1"/>
      <c r="K1" s="1"/>
      <c r="L1" s="1"/>
      <c r="M1" s="1"/>
      <c r="N1" s="1"/>
      <c r="O1" s="1"/>
    </row>
    <row r="2" spans="2:16" x14ac:dyDescent="0.3">
      <c r="B2" s="165" t="s">
        <v>52</v>
      </c>
      <c r="C2" s="166"/>
      <c r="D2" s="167" t="s">
        <v>58</v>
      </c>
      <c r="E2" s="167"/>
      <c r="F2" s="167"/>
      <c r="G2" s="63"/>
      <c r="H2" s="1"/>
      <c r="I2" s="1"/>
      <c r="J2" s="1"/>
      <c r="K2" s="1"/>
      <c r="L2" s="1"/>
      <c r="M2" s="1"/>
      <c r="N2" s="1"/>
      <c r="O2" s="1"/>
    </row>
    <row r="3" spans="2:16" x14ac:dyDescent="0.3">
      <c r="B3" s="32" t="s">
        <v>79</v>
      </c>
      <c r="C3" s="73">
        <f>Progettazioni!G4</f>
        <v>0</v>
      </c>
      <c r="D3" s="21"/>
      <c r="E3" s="21"/>
      <c r="F3" s="21"/>
      <c r="G3" s="33"/>
      <c r="H3" s="1"/>
      <c r="I3" s="1"/>
      <c r="J3" s="1"/>
      <c r="K3" s="1"/>
      <c r="L3" s="1"/>
      <c r="M3" s="1"/>
      <c r="N3" s="1"/>
      <c r="O3" s="1"/>
    </row>
    <row r="4" spans="2:16" ht="43.2" x14ac:dyDescent="0.3">
      <c r="B4" s="34"/>
      <c r="C4" s="85" t="s">
        <v>28</v>
      </c>
      <c r="D4" s="85" t="s">
        <v>73</v>
      </c>
      <c r="E4" s="85" t="s">
        <v>27</v>
      </c>
      <c r="F4" s="78" t="s">
        <v>74</v>
      </c>
      <c r="G4" s="33"/>
      <c r="H4" s="1"/>
      <c r="I4" s="1"/>
      <c r="J4" s="1"/>
      <c r="K4" s="1"/>
      <c r="L4" s="1"/>
      <c r="M4" s="1"/>
      <c r="N4" s="1"/>
      <c r="O4" s="1"/>
    </row>
    <row r="5" spans="2:16" ht="14.4" customHeight="1" x14ac:dyDescent="0.3">
      <c r="B5" s="32" t="s">
        <v>38</v>
      </c>
      <c r="C5" s="168"/>
      <c r="D5" s="168"/>
      <c r="E5" s="168"/>
      <c r="F5" s="79">
        <f>IFERROR(MIN(10/(POWER(Prestazioni!$AN$2,0.4))+0.03,10/(POWER(25000,0.4))+0.03),0)</f>
        <v>0</v>
      </c>
      <c r="G5" s="33"/>
      <c r="H5" s="1"/>
      <c r="I5" s="64"/>
      <c r="J5" s="64"/>
      <c r="K5" s="64"/>
      <c r="L5" s="64"/>
      <c r="M5" s="64"/>
      <c r="N5" s="64"/>
      <c r="O5" s="64"/>
      <c r="P5" s="64"/>
    </row>
    <row r="6" spans="2:16" x14ac:dyDescent="0.3">
      <c r="B6" s="32" t="s">
        <v>40</v>
      </c>
      <c r="C6" s="169"/>
      <c r="D6" s="169"/>
      <c r="E6" s="169"/>
      <c r="F6" s="79">
        <f>Prestazioni!Z31</f>
        <v>1.27</v>
      </c>
      <c r="G6" s="33"/>
      <c r="H6" s="1"/>
      <c r="I6" s="116"/>
      <c r="J6" s="117"/>
      <c r="K6" s="64"/>
      <c r="L6" s="64"/>
      <c r="M6" s="64"/>
      <c r="N6" s="64"/>
      <c r="O6" s="64"/>
      <c r="P6" s="64"/>
    </row>
    <row r="7" spans="2:16" x14ac:dyDescent="0.3">
      <c r="B7" s="32" t="s">
        <v>41</v>
      </c>
      <c r="C7" s="170"/>
      <c r="D7" s="170"/>
      <c r="E7" s="170"/>
      <c r="F7" s="79">
        <f>VLOOKUP(B2,Progettazioni!$B$4:$E$9,4,FALSE)</f>
        <v>0.95</v>
      </c>
      <c r="G7" s="33"/>
      <c r="H7" s="1"/>
      <c r="I7" s="64"/>
      <c r="J7" s="64"/>
      <c r="K7" s="64"/>
      <c r="L7" s="64"/>
      <c r="M7" s="64"/>
      <c r="N7" s="64"/>
      <c r="O7" s="64"/>
      <c r="P7" s="64"/>
    </row>
    <row r="8" spans="2:16" x14ac:dyDescent="0.3">
      <c r="B8" s="35" t="s">
        <v>42</v>
      </c>
      <c r="C8" s="80">
        <f>IFERROR(Parametri!J10,0)</f>
        <v>0</v>
      </c>
      <c r="D8" s="80">
        <f>IFERROR(Parametri!J19,0)</f>
        <v>0</v>
      </c>
      <c r="E8" s="80">
        <f>IFERROR(Parametri!J28,0)</f>
        <v>0</v>
      </c>
      <c r="F8" s="23">
        <f>C3*F5*F6*F7</f>
        <v>0</v>
      </c>
      <c r="G8" s="88">
        <f>SUM(C8:F8)</f>
        <v>0</v>
      </c>
      <c r="H8" s="1"/>
      <c r="I8" s="64"/>
      <c r="J8" s="115"/>
      <c r="K8" s="115"/>
      <c r="L8" s="115"/>
      <c r="M8" s="64"/>
      <c r="N8" s="64"/>
      <c r="O8" s="64"/>
      <c r="P8" s="64"/>
    </row>
    <row r="9" spans="2:16" x14ac:dyDescent="0.3">
      <c r="B9" s="30"/>
      <c r="C9" s="1"/>
      <c r="D9" s="1"/>
      <c r="E9" s="1"/>
      <c r="F9" s="1"/>
      <c r="G9" s="36"/>
      <c r="H9" s="1"/>
      <c r="I9" s="64"/>
      <c r="J9" s="64"/>
      <c r="K9" s="64"/>
      <c r="L9" s="64"/>
      <c r="M9" s="64"/>
      <c r="N9" s="64"/>
      <c r="O9" s="64"/>
      <c r="P9" s="64"/>
    </row>
    <row r="10" spans="2:16" x14ac:dyDescent="0.3">
      <c r="B10" s="37" t="str">
        <f>"spese accessorie: "&amp;FIXED(D10*100,2)&amp;"%"</f>
        <v>spese accessorie: 10,00%</v>
      </c>
      <c r="C10" s="89">
        <f>G8*D10</f>
        <v>0</v>
      </c>
      <c r="D10" s="28">
        <f>SA!$I$4*C3+SA!$I$5</f>
        <v>0.1</v>
      </c>
      <c r="E10" s="29"/>
      <c r="F10" s="20"/>
      <c r="G10" s="36"/>
      <c r="H10" s="1"/>
      <c r="I10" s="64"/>
      <c r="J10" s="64"/>
      <c r="K10" s="64"/>
      <c r="L10" s="64"/>
      <c r="M10" s="64"/>
      <c r="N10" s="64"/>
      <c r="O10" s="64"/>
      <c r="P10" s="64"/>
    </row>
    <row r="11" spans="2:16" x14ac:dyDescent="0.3">
      <c r="B11" s="45" t="s">
        <v>71</v>
      </c>
      <c r="C11" s="27"/>
      <c r="D11" s="26"/>
      <c r="E11" s="20"/>
      <c r="F11" s="20"/>
      <c r="G11" s="88">
        <f>G8+C10</f>
        <v>0</v>
      </c>
      <c r="H11" s="1"/>
      <c r="I11" s="64"/>
      <c r="J11" s="64"/>
      <c r="K11" s="64"/>
      <c r="L11" s="64"/>
      <c r="M11" s="64"/>
      <c r="N11" s="64"/>
      <c r="O11" s="64"/>
      <c r="P11" s="64"/>
    </row>
    <row r="12" spans="2:16" ht="15" thickBot="1" x14ac:dyDescent="0.35">
      <c r="B12" s="38" t="s">
        <v>48</v>
      </c>
      <c r="C12" s="39">
        <f>IFERROR(G11/C3,0)</f>
        <v>0</v>
      </c>
      <c r="D12" s="40"/>
      <c r="E12" s="40"/>
      <c r="F12" s="40"/>
      <c r="G12" s="41"/>
      <c r="H12" s="1"/>
      <c r="M12" s="1"/>
    </row>
    <row r="13" spans="2:16" ht="15" thickBot="1" x14ac:dyDescent="0.35">
      <c r="B13" s="46"/>
      <c r="C13" s="61"/>
      <c r="D13" s="1"/>
      <c r="E13" s="1"/>
      <c r="F13" s="1"/>
      <c r="G13" s="1"/>
      <c r="H13" s="1"/>
      <c r="M13" s="1"/>
    </row>
    <row r="14" spans="2:16" x14ac:dyDescent="0.3">
      <c r="B14" s="165" t="s">
        <v>53</v>
      </c>
      <c r="C14" s="166"/>
      <c r="D14" s="90" t="s">
        <v>64</v>
      </c>
      <c r="E14" s="62"/>
      <c r="F14" s="114"/>
      <c r="G14" s="63"/>
      <c r="H14" s="1"/>
      <c r="M14" s="1"/>
    </row>
    <row r="15" spans="2:16" x14ac:dyDescent="0.3">
      <c r="B15" s="32" t="s">
        <v>80</v>
      </c>
      <c r="C15" s="73">
        <f>Progettazioni!G5</f>
        <v>0</v>
      </c>
      <c r="D15" s="21"/>
      <c r="E15" s="21"/>
      <c r="F15" s="21"/>
      <c r="G15" s="33"/>
      <c r="H15" s="1"/>
      <c r="M15" s="1"/>
    </row>
    <row r="16" spans="2:16" ht="43.2" x14ac:dyDescent="0.3">
      <c r="B16" s="34"/>
      <c r="C16" s="85" t="s">
        <v>28</v>
      </c>
      <c r="D16" s="85" t="s">
        <v>73</v>
      </c>
      <c r="E16" s="85" t="s">
        <v>27</v>
      </c>
      <c r="F16" s="78" t="s">
        <v>74</v>
      </c>
      <c r="G16" s="33"/>
      <c r="H16" s="1"/>
      <c r="M16" s="1"/>
    </row>
    <row r="17" spans="2:13" x14ac:dyDescent="0.3">
      <c r="B17" s="32" t="s">
        <v>38</v>
      </c>
      <c r="C17" s="168"/>
      <c r="D17" s="168"/>
      <c r="E17" s="168"/>
      <c r="F17" s="79">
        <f>IFERROR(MIN(10/(POWER(Prestazioni!$AN$2,0.4))+0.03,10/(POWER(25000,0.4))+0.03),0)</f>
        <v>0</v>
      </c>
      <c r="G17" s="33"/>
      <c r="H17" s="1"/>
      <c r="M17" s="1"/>
    </row>
    <row r="18" spans="2:13" x14ac:dyDescent="0.3">
      <c r="B18" s="32" t="s">
        <v>40</v>
      </c>
      <c r="C18" s="169"/>
      <c r="D18" s="169"/>
      <c r="E18" s="169"/>
      <c r="F18" s="79">
        <f>Prestazioni!AA31</f>
        <v>0.62000000000000011</v>
      </c>
      <c r="G18" s="33"/>
      <c r="H18" s="1"/>
      <c r="M18" s="1"/>
    </row>
    <row r="19" spans="2:13" x14ac:dyDescent="0.3">
      <c r="B19" s="32" t="s">
        <v>41</v>
      </c>
      <c r="C19" s="170"/>
      <c r="D19" s="170"/>
      <c r="E19" s="170"/>
      <c r="F19" s="79">
        <f>VLOOKUP(B14,Progettazioni!$B$4:$E$9,4,FALSE)</f>
        <v>0.95</v>
      </c>
      <c r="G19" s="33"/>
      <c r="H19" s="1"/>
      <c r="M19" s="1"/>
    </row>
    <row r="20" spans="2:13" x14ac:dyDescent="0.3">
      <c r="B20" s="35" t="s">
        <v>42</v>
      </c>
      <c r="C20" s="80">
        <f>IFERROR(Parametri!K10,0)</f>
        <v>0</v>
      </c>
      <c r="D20" s="80">
        <f>IFERROR(Parametri!K19,0)</f>
        <v>0</v>
      </c>
      <c r="E20" s="80">
        <f>IFERROR(Parametri!K28,0)</f>
        <v>0</v>
      </c>
      <c r="F20" s="23">
        <f>C15*F17*F18*F19</f>
        <v>0</v>
      </c>
      <c r="G20" s="88">
        <f>SUM(C20:F20)</f>
        <v>0</v>
      </c>
      <c r="H20" s="1"/>
      <c r="M20" s="1"/>
    </row>
    <row r="21" spans="2:13" x14ac:dyDescent="0.3">
      <c r="B21" s="30"/>
      <c r="C21" s="1"/>
      <c r="D21" s="1"/>
      <c r="E21" s="1"/>
      <c r="F21" s="1"/>
      <c r="G21" s="36"/>
      <c r="H21" s="1"/>
      <c r="M21" s="1"/>
    </row>
    <row r="22" spans="2:13" x14ac:dyDescent="0.3">
      <c r="B22" s="37" t="str">
        <f>"spese accessorie: "&amp;FIXED(D22*100,2)&amp;"%"</f>
        <v>spese accessorie: 10,00%</v>
      </c>
      <c r="C22" s="89">
        <f>G20*D22</f>
        <v>0</v>
      </c>
      <c r="D22" s="28">
        <f>SA!$I$4*C15+SA!$I$5</f>
        <v>0.1</v>
      </c>
      <c r="E22" s="29"/>
      <c r="F22" s="20"/>
      <c r="G22" s="36"/>
      <c r="H22" s="1"/>
      <c r="M22" s="1"/>
    </row>
    <row r="23" spans="2:13" x14ac:dyDescent="0.3">
      <c r="B23" s="45" t="s">
        <v>70</v>
      </c>
      <c r="C23" s="27"/>
      <c r="D23" s="26"/>
      <c r="E23" s="20"/>
      <c r="F23" s="20"/>
      <c r="G23" s="88">
        <f>G20+C22</f>
        <v>0</v>
      </c>
      <c r="H23" s="1"/>
      <c r="M23" s="1"/>
    </row>
    <row r="24" spans="2:13" ht="15" thickBot="1" x14ac:dyDescent="0.35">
      <c r="B24" s="38" t="s">
        <v>48</v>
      </c>
      <c r="C24" s="39">
        <f>IFERROR(G23/C15,0)</f>
        <v>0</v>
      </c>
      <c r="D24" s="40"/>
      <c r="E24" s="40"/>
      <c r="F24" s="40"/>
      <c r="G24" s="41"/>
      <c r="H24" s="1"/>
      <c r="M24" s="1"/>
    </row>
    <row r="25" spans="2:13" ht="15" thickBot="1" x14ac:dyDescent="0.35">
      <c r="B25" s="46"/>
      <c r="C25" s="61"/>
      <c r="D25" s="1"/>
      <c r="E25" s="1"/>
      <c r="F25" s="1"/>
      <c r="G25" s="1"/>
      <c r="H25" s="1"/>
      <c r="M25" s="1"/>
    </row>
    <row r="26" spans="2:13" x14ac:dyDescent="0.3">
      <c r="B26" s="165" t="s">
        <v>54</v>
      </c>
      <c r="C26" s="166"/>
      <c r="D26" s="167" t="s">
        <v>65</v>
      </c>
      <c r="E26" s="167"/>
      <c r="F26" s="167"/>
      <c r="G26" s="63"/>
      <c r="H26" s="1"/>
      <c r="M26" s="1"/>
    </row>
    <row r="27" spans="2:13" x14ac:dyDescent="0.3">
      <c r="B27" s="32" t="s">
        <v>81</v>
      </c>
      <c r="C27" s="73">
        <f>Progettazioni!G6</f>
        <v>0</v>
      </c>
      <c r="D27" s="21"/>
      <c r="E27" s="21"/>
      <c r="F27" s="21"/>
      <c r="G27" s="33"/>
      <c r="H27" s="1"/>
      <c r="M27" s="1"/>
    </row>
    <row r="28" spans="2:13" ht="43.2" x14ac:dyDescent="0.3">
      <c r="B28" s="34"/>
      <c r="C28" s="85" t="s">
        <v>28</v>
      </c>
      <c r="D28" s="85" t="s">
        <v>73</v>
      </c>
      <c r="E28" s="85" t="s">
        <v>27</v>
      </c>
      <c r="F28" s="78" t="s">
        <v>74</v>
      </c>
      <c r="G28" s="33"/>
      <c r="H28" s="1"/>
      <c r="M28" s="1"/>
    </row>
    <row r="29" spans="2:13" x14ac:dyDescent="0.3">
      <c r="B29" s="32" t="s">
        <v>38</v>
      </c>
      <c r="C29" s="168"/>
      <c r="D29" s="168"/>
      <c r="E29" s="168"/>
      <c r="F29" s="79">
        <f>IFERROR(MIN(10/(POWER(Prestazioni!$AO$2,0.4))+0.03,10/(POWER(25000,0.4))+0.03),0)</f>
        <v>0</v>
      </c>
      <c r="G29" s="33"/>
      <c r="H29" s="1"/>
      <c r="M29" s="1"/>
    </row>
    <row r="30" spans="2:13" x14ac:dyDescent="0.3">
      <c r="B30" s="32" t="s">
        <v>40</v>
      </c>
      <c r="C30" s="169"/>
      <c r="D30" s="169"/>
      <c r="E30" s="169"/>
      <c r="F30" s="79">
        <f>Prestazioni!AB31</f>
        <v>0.67500000000000004</v>
      </c>
      <c r="G30" s="33"/>
      <c r="H30" s="1"/>
      <c r="M30" s="1"/>
    </row>
    <row r="31" spans="2:13" x14ac:dyDescent="0.3">
      <c r="B31" s="32" t="s">
        <v>41</v>
      </c>
      <c r="C31" s="170"/>
      <c r="D31" s="170"/>
      <c r="E31" s="170"/>
      <c r="F31" s="79">
        <f>VLOOKUP(B26,Progettazioni!$B$4:$E$9,4,FALSE)</f>
        <v>0.7</v>
      </c>
      <c r="G31" s="33"/>
      <c r="H31" s="1"/>
      <c r="M31" s="1"/>
    </row>
    <row r="32" spans="2:13" x14ac:dyDescent="0.3">
      <c r="B32" s="35" t="s">
        <v>42</v>
      </c>
      <c r="C32" s="80">
        <f>IFERROR(Parametri!Y10,0)</f>
        <v>0</v>
      </c>
      <c r="D32" s="80">
        <f>IFERROR(Parametri!Y19,0)</f>
        <v>0</v>
      </c>
      <c r="E32" s="80">
        <f>IFERROR(Parametri!Y28,0)</f>
        <v>0</v>
      </c>
      <c r="F32" s="23">
        <f>C27*F29*F30*F31</f>
        <v>0</v>
      </c>
      <c r="G32" s="88">
        <f>SUM(C32:F32)</f>
        <v>0</v>
      </c>
      <c r="H32" s="1"/>
      <c r="M32" s="1"/>
    </row>
    <row r="33" spans="2:13" x14ac:dyDescent="0.3">
      <c r="B33" s="30"/>
      <c r="C33" s="1"/>
      <c r="D33" s="1"/>
      <c r="E33" s="1"/>
      <c r="F33" s="1"/>
      <c r="G33" s="36"/>
      <c r="H33" s="1"/>
      <c r="M33" s="1"/>
    </row>
    <row r="34" spans="2:13" x14ac:dyDescent="0.3">
      <c r="B34" s="37" t="str">
        <f>"spese accessorie: "&amp;FIXED(D34*100,2)&amp;"%"</f>
        <v>spese accessorie: 10,00%</v>
      </c>
      <c r="C34" s="89">
        <f>G32*D34</f>
        <v>0</v>
      </c>
      <c r="D34" s="28">
        <f>SA!$I$4*C27+SA!$I$5</f>
        <v>0.1</v>
      </c>
      <c r="E34" s="29"/>
      <c r="F34" s="20"/>
      <c r="G34" s="36"/>
      <c r="H34" s="1"/>
      <c r="M34" s="1"/>
    </row>
    <row r="35" spans="2:13" x14ac:dyDescent="0.3">
      <c r="B35" s="45" t="s">
        <v>69</v>
      </c>
      <c r="C35" s="27"/>
      <c r="D35" s="26"/>
      <c r="E35" s="20"/>
      <c r="F35" s="20"/>
      <c r="G35" s="88">
        <f>G32+C34</f>
        <v>0</v>
      </c>
      <c r="H35" s="1"/>
      <c r="M35" s="1"/>
    </row>
    <row r="36" spans="2:13" ht="15" thickBot="1" x14ac:dyDescent="0.35">
      <c r="B36" s="38" t="s">
        <v>48</v>
      </c>
      <c r="C36" s="39">
        <f>IFERROR(G35/C27,0)</f>
        <v>0</v>
      </c>
      <c r="D36" s="40"/>
      <c r="E36" s="40"/>
      <c r="F36" s="40"/>
      <c r="G36" s="41"/>
      <c r="H36" s="1"/>
      <c r="M36" s="1"/>
    </row>
    <row r="37" spans="2:13" ht="15" thickBot="1" x14ac:dyDescent="0.35">
      <c r="B37" s="46"/>
      <c r="C37" s="61"/>
      <c r="D37" s="1"/>
      <c r="E37" s="1"/>
      <c r="F37" s="1"/>
      <c r="G37" s="1"/>
      <c r="H37" s="1"/>
      <c r="M37" s="1"/>
    </row>
    <row r="38" spans="2:13" x14ac:dyDescent="0.3">
      <c r="B38" s="165" t="s">
        <v>55</v>
      </c>
      <c r="C38" s="166"/>
      <c r="D38" s="167" t="s">
        <v>59</v>
      </c>
      <c r="E38" s="167"/>
      <c r="F38" s="167"/>
      <c r="G38" s="63"/>
      <c r="H38" s="1"/>
      <c r="M38" s="1"/>
    </row>
    <row r="39" spans="2:13" x14ac:dyDescent="0.3">
      <c r="B39" s="32" t="s">
        <v>82</v>
      </c>
      <c r="C39" s="73">
        <f>Progettazioni!G7</f>
        <v>0</v>
      </c>
      <c r="D39" s="21"/>
      <c r="E39" s="21"/>
      <c r="F39" s="21"/>
      <c r="G39" s="33"/>
      <c r="H39" s="1"/>
      <c r="M39" s="1"/>
    </row>
    <row r="40" spans="2:13" ht="43.2" x14ac:dyDescent="0.3">
      <c r="B40" s="34"/>
      <c r="C40" s="85" t="s">
        <v>28</v>
      </c>
      <c r="D40" s="85" t="s">
        <v>73</v>
      </c>
      <c r="E40" s="85" t="s">
        <v>27</v>
      </c>
      <c r="F40" s="78" t="s">
        <v>74</v>
      </c>
      <c r="G40" s="33"/>
      <c r="H40" s="1"/>
      <c r="M40" s="1"/>
    </row>
    <row r="41" spans="2:13" x14ac:dyDescent="0.3">
      <c r="B41" s="32" t="s">
        <v>38</v>
      </c>
      <c r="C41" s="168"/>
      <c r="D41" s="168"/>
      <c r="E41" s="168"/>
      <c r="F41" s="79">
        <f>IFERROR(MIN(10/(POWER(Prestazioni!$AN$2,0.4))+0.03,10/(POWER(25000,0.4))+0.03),0)</f>
        <v>0</v>
      </c>
      <c r="G41" s="33"/>
      <c r="H41" s="1"/>
      <c r="M41" s="1"/>
    </row>
    <row r="42" spans="2:13" x14ac:dyDescent="0.3">
      <c r="B42" s="32" t="s">
        <v>40</v>
      </c>
      <c r="C42" s="169"/>
      <c r="D42" s="169"/>
      <c r="E42" s="169"/>
      <c r="F42" s="79">
        <f>Prestazioni!AC$31</f>
        <v>0.64000000000000012</v>
      </c>
      <c r="G42" s="33"/>
      <c r="H42" s="1"/>
      <c r="M42" s="1"/>
    </row>
    <row r="43" spans="2:13" x14ac:dyDescent="0.3">
      <c r="B43" s="32" t="s">
        <v>41</v>
      </c>
      <c r="C43" s="170"/>
      <c r="D43" s="170"/>
      <c r="E43" s="170"/>
      <c r="F43" s="79">
        <f>VLOOKUP(B38,Progettazioni!$B$4:$E$9,4,FALSE)</f>
        <v>0.65</v>
      </c>
      <c r="G43" s="33"/>
      <c r="H43" s="1"/>
      <c r="M43" s="1"/>
    </row>
    <row r="44" spans="2:13" x14ac:dyDescent="0.3">
      <c r="B44" s="35" t="s">
        <v>42</v>
      </c>
      <c r="C44" s="80">
        <f>IFERROR(Parametri!L$10,)</f>
        <v>0</v>
      </c>
      <c r="D44" s="80">
        <f>IFERROR(Parametri!L$19,0)</f>
        <v>0</v>
      </c>
      <c r="E44" s="80">
        <f>IFERROR(Parametri!L$28,0)</f>
        <v>0</v>
      </c>
      <c r="F44" s="23">
        <f>C39*F41*F42*F43</f>
        <v>0</v>
      </c>
      <c r="G44" s="88">
        <f>SUM(C44:F44)</f>
        <v>0</v>
      </c>
      <c r="H44" s="1"/>
      <c r="M44" s="1"/>
    </row>
    <row r="45" spans="2:13" x14ac:dyDescent="0.3">
      <c r="B45" s="30"/>
      <c r="C45" s="1"/>
      <c r="D45" s="1"/>
      <c r="E45" s="1"/>
      <c r="F45" s="1"/>
      <c r="G45" s="36"/>
      <c r="H45" s="1"/>
      <c r="M45" s="1"/>
    </row>
    <row r="46" spans="2:13" x14ac:dyDescent="0.3">
      <c r="B46" s="37" t="str">
        <f>"spese accessorie: "&amp;FIXED(D46*100,2)&amp;"%"</f>
        <v>spese accessorie: 10,00%</v>
      </c>
      <c r="C46" s="89">
        <f>G44*D46</f>
        <v>0</v>
      </c>
      <c r="D46" s="28">
        <f>SA!$I$4*C39+SA!$I$5</f>
        <v>0.1</v>
      </c>
      <c r="E46" s="29"/>
      <c r="F46" s="20"/>
      <c r="G46" s="36"/>
      <c r="H46" s="1"/>
      <c r="M46" s="1"/>
    </row>
    <row r="47" spans="2:13" x14ac:dyDescent="0.3">
      <c r="B47" s="45" t="s">
        <v>68</v>
      </c>
      <c r="C47" s="27"/>
      <c r="D47" s="26"/>
      <c r="E47" s="20"/>
      <c r="F47" s="20"/>
      <c r="G47" s="88">
        <f>G44+C46</f>
        <v>0</v>
      </c>
      <c r="H47" s="1"/>
      <c r="M47" s="1"/>
    </row>
    <row r="48" spans="2:13" ht="15" thickBot="1" x14ac:dyDescent="0.35">
      <c r="B48" s="38" t="s">
        <v>48</v>
      </c>
      <c r="C48" s="39">
        <f>IFERROR(G47/C39,0)</f>
        <v>0</v>
      </c>
      <c r="D48" s="40"/>
      <c r="E48" s="40"/>
      <c r="F48" s="40"/>
      <c r="G48" s="41"/>
      <c r="H48" s="1"/>
      <c r="M48" s="1"/>
    </row>
    <row r="49" spans="2:13" ht="15" thickBot="1" x14ac:dyDescent="0.35">
      <c r="B49" s="46"/>
      <c r="C49" s="61"/>
      <c r="D49" s="1"/>
      <c r="E49" s="1"/>
      <c r="F49" s="1"/>
      <c r="G49" s="1"/>
      <c r="H49" s="1"/>
      <c r="M49" s="1"/>
    </row>
    <row r="50" spans="2:13" x14ac:dyDescent="0.3">
      <c r="B50" s="165" t="s">
        <v>56</v>
      </c>
      <c r="C50" s="166"/>
      <c r="D50" s="167" t="s">
        <v>152</v>
      </c>
      <c r="E50" s="167"/>
      <c r="F50" s="167"/>
      <c r="G50" s="63"/>
      <c r="H50" s="1"/>
      <c r="M50" s="1"/>
    </row>
    <row r="51" spans="2:13" x14ac:dyDescent="0.3">
      <c r="B51" s="32" t="s">
        <v>83</v>
      </c>
      <c r="C51" s="73">
        <f>Progettazioni!G8</f>
        <v>0</v>
      </c>
      <c r="D51" s="21"/>
      <c r="E51" s="21"/>
      <c r="F51" s="21"/>
      <c r="G51" s="33"/>
      <c r="H51" s="1"/>
      <c r="M51" s="1"/>
    </row>
    <row r="52" spans="2:13" ht="43.2" x14ac:dyDescent="0.3">
      <c r="B52" s="34"/>
      <c r="C52" s="85" t="s">
        <v>28</v>
      </c>
      <c r="D52" s="85" t="s">
        <v>73</v>
      </c>
      <c r="E52" s="85" t="s">
        <v>27</v>
      </c>
      <c r="F52" s="78" t="s">
        <v>74</v>
      </c>
      <c r="G52" s="33"/>
      <c r="H52" s="1"/>
      <c r="M52" s="1"/>
    </row>
    <row r="53" spans="2:13" x14ac:dyDescent="0.3">
      <c r="B53" s="32" t="s">
        <v>38</v>
      </c>
      <c r="C53" s="168"/>
      <c r="D53" s="168"/>
      <c r="E53" s="168"/>
      <c r="F53" s="79">
        <f>IFERROR(MIN(10/(POWER(Prestazioni!$AP$2,0.4))+0.03,10/(POWER(25000,0.4))+0.03),0)</f>
        <v>0.14786764017995635</v>
      </c>
      <c r="G53" s="33"/>
      <c r="H53" s="1"/>
      <c r="M53" s="1"/>
    </row>
    <row r="54" spans="2:13" x14ac:dyDescent="0.3">
      <c r="B54" s="32" t="s">
        <v>40</v>
      </c>
      <c r="C54" s="169"/>
      <c r="D54" s="169"/>
      <c r="E54" s="169"/>
      <c r="F54" s="79">
        <f>Prestazioni!AD$31</f>
        <v>0.30499999999999999</v>
      </c>
      <c r="G54" s="33"/>
      <c r="H54" s="1"/>
      <c r="M54" s="1"/>
    </row>
    <row r="55" spans="2:13" x14ac:dyDescent="0.3">
      <c r="B55" s="32" t="s">
        <v>41</v>
      </c>
      <c r="C55" s="170"/>
      <c r="D55" s="170"/>
      <c r="E55" s="170"/>
      <c r="F55" s="79">
        <f>VLOOKUP(B50,Progettazioni!$B$4:$E$9,4,FALSE)</f>
        <v>0.65</v>
      </c>
      <c r="G55" s="33"/>
      <c r="H55" s="1"/>
      <c r="M55" s="1"/>
    </row>
    <row r="56" spans="2:13" x14ac:dyDescent="0.3">
      <c r="B56" s="35" t="s">
        <v>42</v>
      </c>
      <c r="C56" s="80">
        <f>IFERROR(Parametri!AM10,0)</f>
        <v>0</v>
      </c>
      <c r="D56" s="80">
        <f>IFERROR(Parametri!AM19,0)</f>
        <v>0</v>
      </c>
      <c r="E56" s="80">
        <f>IFERROR(Parametri!AM28,0)</f>
        <v>0</v>
      </c>
      <c r="F56" s="23">
        <f>C51*F53*F54*F55</f>
        <v>0</v>
      </c>
      <c r="G56" s="88">
        <f>SUM(C56:F56)</f>
        <v>0</v>
      </c>
      <c r="H56" s="1"/>
      <c r="M56" s="1"/>
    </row>
    <row r="57" spans="2:13" x14ac:dyDescent="0.3">
      <c r="B57" s="30"/>
      <c r="C57" s="1"/>
      <c r="D57" s="1"/>
      <c r="E57" s="1"/>
      <c r="F57" s="1"/>
      <c r="G57" s="36"/>
      <c r="H57" s="1"/>
      <c r="M57" s="1"/>
    </row>
    <row r="58" spans="2:13" x14ac:dyDescent="0.3">
      <c r="B58" s="37" t="str">
        <f>"spese accessorie: "&amp;FIXED(D58*100,2)&amp;"%"</f>
        <v>spese accessorie: 10,00%</v>
      </c>
      <c r="C58" s="89">
        <f>G56*D58</f>
        <v>0</v>
      </c>
      <c r="D58" s="28">
        <f>SA!$I$4*C51+SA!$I$5</f>
        <v>0.1</v>
      </c>
      <c r="E58" s="29"/>
      <c r="F58" s="20"/>
      <c r="G58" s="36"/>
      <c r="H58" s="1"/>
      <c r="M58" s="1"/>
    </row>
    <row r="59" spans="2:13" x14ac:dyDescent="0.3">
      <c r="B59" s="45" t="s">
        <v>67</v>
      </c>
      <c r="C59" s="27"/>
      <c r="D59" s="26"/>
      <c r="E59" s="20"/>
      <c r="F59" s="20"/>
      <c r="G59" s="88">
        <f>G56+C58</f>
        <v>0</v>
      </c>
      <c r="H59" s="1"/>
      <c r="M59" s="1"/>
    </row>
    <row r="60" spans="2:13" ht="15" thickBot="1" x14ac:dyDescent="0.35">
      <c r="B60" s="38" t="s">
        <v>48</v>
      </c>
      <c r="C60" s="39">
        <f>IFERROR(G59/C51,0)</f>
        <v>0</v>
      </c>
      <c r="D60" s="40"/>
      <c r="E60" s="40"/>
      <c r="F60" s="40"/>
      <c r="G60" s="41"/>
      <c r="H60" s="1"/>
      <c r="M60" s="1"/>
    </row>
    <row r="61" spans="2:13" ht="15" thickBot="1" x14ac:dyDescent="0.35">
      <c r="B61" s="46"/>
      <c r="C61" s="61"/>
      <c r="D61" s="1"/>
      <c r="E61" s="1"/>
      <c r="F61" s="1"/>
      <c r="G61" s="1"/>
      <c r="H61" s="1"/>
      <c r="M61" s="1"/>
    </row>
    <row r="62" spans="2:13" x14ac:dyDescent="0.3">
      <c r="B62" s="165" t="s">
        <v>57</v>
      </c>
      <c r="C62" s="166"/>
      <c r="D62" s="167" t="s">
        <v>153</v>
      </c>
      <c r="E62" s="167"/>
      <c r="F62" s="167"/>
      <c r="G62" s="63"/>
      <c r="H62" s="1"/>
      <c r="I62" s="1"/>
      <c r="J62" s="1"/>
      <c r="M62" s="1"/>
    </row>
    <row r="63" spans="2:13" x14ac:dyDescent="0.3">
      <c r="B63" s="32" t="s">
        <v>84</v>
      </c>
      <c r="C63" s="73">
        <f>Progettazioni!G9</f>
        <v>66300</v>
      </c>
      <c r="D63" s="21"/>
      <c r="E63" s="21"/>
      <c r="F63" s="21"/>
      <c r="G63" s="33"/>
      <c r="H63" s="1"/>
      <c r="I63" s="1"/>
      <c r="J63" s="1"/>
      <c r="M63" s="1"/>
    </row>
    <row r="64" spans="2:13" ht="43.2" x14ac:dyDescent="0.3">
      <c r="B64" s="34"/>
      <c r="C64" s="85" t="s">
        <v>28</v>
      </c>
      <c r="D64" s="85" t="s">
        <v>73</v>
      </c>
      <c r="E64" s="85" t="s">
        <v>27</v>
      </c>
      <c r="F64" s="78" t="s">
        <v>74</v>
      </c>
      <c r="G64" s="33"/>
      <c r="H64" s="1"/>
      <c r="I64" s="64"/>
      <c r="J64" s="64"/>
      <c r="M64" s="1"/>
    </row>
    <row r="65" spans="2:15" x14ac:dyDescent="0.3">
      <c r="B65" s="32" t="s">
        <v>38</v>
      </c>
      <c r="C65" s="168"/>
      <c r="D65" s="168"/>
      <c r="E65" s="168"/>
      <c r="F65" s="79">
        <f>IFERROR(MIN(10/(POWER(Prestazioni!$AP$2,0.4))+0.03,10/(POWER(25000,0.4))+0.03),0)</f>
        <v>0.14786764017995635</v>
      </c>
      <c r="G65" s="33"/>
      <c r="H65" s="1"/>
      <c r="I65" s="64"/>
      <c r="J65" s="64"/>
      <c r="M65" s="1"/>
    </row>
    <row r="66" spans="2:15" x14ac:dyDescent="0.3">
      <c r="B66" s="32" t="s">
        <v>40</v>
      </c>
      <c r="C66" s="169"/>
      <c r="D66" s="169"/>
      <c r="E66" s="169"/>
      <c r="F66" s="79">
        <f>Prestazioni!AE$31</f>
        <v>4.4999999999999998E-2</v>
      </c>
      <c r="G66" s="33"/>
      <c r="H66" s="1"/>
      <c r="I66" s="64"/>
      <c r="J66" s="64"/>
      <c r="M66" s="1"/>
    </row>
    <row r="67" spans="2:15" x14ac:dyDescent="0.3">
      <c r="B67" s="32" t="s">
        <v>41</v>
      </c>
      <c r="C67" s="170"/>
      <c r="D67" s="170"/>
      <c r="E67" s="170"/>
      <c r="F67" s="79">
        <f>VLOOKUP(B62,Progettazioni!$B$4:$E$9,4,FALSE)</f>
        <v>0.65</v>
      </c>
      <c r="G67" s="33"/>
      <c r="H67" s="1"/>
      <c r="I67" s="64"/>
      <c r="J67" s="64"/>
      <c r="M67" s="1"/>
    </row>
    <row r="68" spans="2:15" x14ac:dyDescent="0.3">
      <c r="B68" s="35" t="s">
        <v>42</v>
      </c>
      <c r="C68" s="104" t="s">
        <v>97</v>
      </c>
      <c r="D68" s="104" t="s">
        <v>97</v>
      </c>
      <c r="E68" s="104" t="s">
        <v>97</v>
      </c>
      <c r="F68" s="23">
        <f>C63*F65*F66*F67</f>
        <v>286.75601790998485</v>
      </c>
      <c r="G68" s="88">
        <f>SUM(C68:F68)</f>
        <v>286.75601790998485</v>
      </c>
      <c r="H68" s="1"/>
      <c r="I68" s="64"/>
      <c r="J68" s="64"/>
      <c r="M68" s="1"/>
    </row>
    <row r="69" spans="2:15" x14ac:dyDescent="0.3">
      <c r="B69" s="30"/>
      <c r="C69" s="1"/>
      <c r="D69" s="1"/>
      <c r="E69" s="1"/>
      <c r="F69" s="1"/>
      <c r="G69" s="36"/>
      <c r="H69" s="1"/>
      <c r="M69" s="1"/>
    </row>
    <row r="70" spans="2:15" x14ac:dyDescent="0.3">
      <c r="B70" s="37" t="str">
        <f>"spese accessorie: "&amp;FIXED(D70*100,2)&amp;"%"</f>
        <v>spese accessorie: 9,97%</v>
      </c>
      <c r="C70" s="89">
        <f>G68*D70</f>
        <v>28.580542171061328</v>
      </c>
      <c r="D70" s="28">
        <f>SA!$I$4*C63+SA!$I$5</f>
        <v>9.9668500000000007E-2</v>
      </c>
      <c r="E70" s="29"/>
      <c r="F70" s="20"/>
      <c r="G70" s="36"/>
      <c r="H70" s="1"/>
      <c r="M70" s="1"/>
    </row>
    <row r="71" spans="2:15" x14ac:dyDescent="0.3">
      <c r="B71" s="45" t="s">
        <v>66</v>
      </c>
      <c r="C71" s="27"/>
      <c r="D71" s="26"/>
      <c r="E71" s="20"/>
      <c r="F71" s="20"/>
      <c r="G71" s="88">
        <f>G68+C70</f>
        <v>315.33656008104617</v>
      </c>
      <c r="H71" s="1"/>
      <c r="M71" s="1"/>
    </row>
    <row r="72" spans="2:15" ht="15" thickBot="1" x14ac:dyDescent="0.35">
      <c r="B72" s="38" t="s">
        <v>48</v>
      </c>
      <c r="C72" s="39">
        <f>IFERROR(G71/C63,0)</f>
        <v>4.7562075427005452E-3</v>
      </c>
      <c r="D72" s="40"/>
      <c r="E72" s="40"/>
      <c r="F72" s="40"/>
      <c r="G72" s="41"/>
      <c r="H72" s="1"/>
      <c r="M72" s="1"/>
    </row>
    <row r="73" spans="2:15" ht="15" thickBot="1" x14ac:dyDescent="0.35">
      <c r="B73" s="1"/>
      <c r="C73" s="1"/>
      <c r="D73" s="1"/>
      <c r="E73" s="1"/>
      <c r="F73" s="1"/>
      <c r="G73" s="1"/>
      <c r="H73" s="1"/>
      <c r="J73" s="1"/>
      <c r="K73" s="1"/>
      <c r="L73" s="1"/>
      <c r="M73" s="1"/>
      <c r="N73" s="1"/>
      <c r="O73" s="1"/>
    </row>
    <row r="74" spans="2:15" x14ac:dyDescent="0.3">
      <c r="B74" s="171" t="s">
        <v>43</v>
      </c>
      <c r="C74" s="172"/>
      <c r="D74" s="172"/>
      <c r="E74" s="172"/>
      <c r="F74" s="172"/>
      <c r="G74" s="173"/>
      <c r="H74" s="1"/>
      <c r="J74" s="1"/>
      <c r="K74" s="1"/>
      <c r="L74" s="1"/>
      <c r="M74" s="1"/>
      <c r="N74" s="1"/>
      <c r="O74" s="1"/>
    </row>
    <row r="75" spans="2:15" x14ac:dyDescent="0.3">
      <c r="B75" s="30"/>
      <c r="D75" s="1"/>
      <c r="E75" s="1"/>
      <c r="F75" s="1"/>
      <c r="G75" s="31"/>
      <c r="H75" s="1"/>
      <c r="I75" s="1"/>
      <c r="J75" s="1"/>
      <c r="K75" s="1"/>
      <c r="L75" s="1"/>
      <c r="M75" s="1"/>
      <c r="N75" s="1"/>
      <c r="O75" s="1"/>
    </row>
    <row r="76" spans="2:15" x14ac:dyDescent="0.3">
      <c r="B76" s="32" t="s">
        <v>51</v>
      </c>
      <c r="C76" s="22"/>
      <c r="D76" s="20"/>
      <c r="E76" s="20"/>
      <c r="F76" s="20"/>
      <c r="G76" s="91">
        <f>IF(Progettazioni!G11=0,0,27*44)</f>
        <v>1188</v>
      </c>
      <c r="H76" s="1"/>
      <c r="I76" s="1"/>
      <c r="J76" s="1"/>
      <c r="K76" s="1"/>
      <c r="L76" s="1"/>
      <c r="M76" s="1"/>
      <c r="N76" s="1"/>
      <c r="O76" s="1"/>
    </row>
    <row r="77" spans="2:15" x14ac:dyDescent="0.3">
      <c r="B77" s="35" t="s">
        <v>50</v>
      </c>
      <c r="C77" s="22"/>
      <c r="D77" s="20"/>
      <c r="E77" s="20"/>
      <c r="F77" s="20"/>
      <c r="G77" s="136">
        <f>G11+G23+G35+G47+G59+G71+G76</f>
        <v>1503.3365600810462</v>
      </c>
      <c r="H77" s="1"/>
      <c r="I77" s="1"/>
      <c r="J77" s="1"/>
      <c r="K77" s="1"/>
      <c r="L77" s="1"/>
      <c r="M77" s="1"/>
      <c r="N77" s="1"/>
      <c r="O77" s="1"/>
    </row>
    <row r="78" spans="2:15" ht="15" thickBot="1" x14ac:dyDescent="0.35">
      <c r="B78" s="42" t="s">
        <v>49</v>
      </c>
      <c r="C78" s="43"/>
      <c r="D78" s="43"/>
      <c r="E78" s="43"/>
      <c r="F78" s="43"/>
      <c r="G78" s="44">
        <f>IFERROR(G77/Progettazioni!G11,0)</f>
        <v>2.2674759578899639E-2</v>
      </c>
      <c r="H78" s="1"/>
      <c r="I78" s="1"/>
      <c r="J78" s="1"/>
      <c r="K78" s="1"/>
      <c r="L78" s="1"/>
      <c r="M78" s="1"/>
      <c r="N78" s="1"/>
      <c r="O78" s="1"/>
    </row>
    <row r="79" spans="2:15" x14ac:dyDescent="0.3">
      <c r="B79" s="1"/>
      <c r="C79" s="1"/>
      <c r="H79" s="1"/>
    </row>
    <row r="80" spans="2:15" x14ac:dyDescent="0.3">
      <c r="B80" s="1"/>
      <c r="C80" s="1"/>
      <c r="H80" s="1"/>
    </row>
    <row r="81" spans="2:8" x14ac:dyDescent="0.3">
      <c r="B81" s="1"/>
      <c r="C81" s="1"/>
      <c r="H81" s="1"/>
    </row>
    <row r="82" spans="2:8" x14ac:dyDescent="0.3">
      <c r="B82" s="1"/>
      <c r="C82" s="1"/>
      <c r="H82" s="2"/>
    </row>
    <row r="83" spans="2:8" x14ac:dyDescent="0.3">
      <c r="C83" s="1"/>
    </row>
    <row r="84" spans="2:8" x14ac:dyDescent="0.3">
      <c r="B84" s="1"/>
      <c r="C84" s="1"/>
    </row>
    <row r="85" spans="2:8" x14ac:dyDescent="0.3">
      <c r="B85" s="1"/>
      <c r="C85" s="1"/>
      <c r="H85" s="3"/>
    </row>
    <row r="86" spans="2:8" x14ac:dyDescent="0.3">
      <c r="B86" s="1"/>
      <c r="C86" s="1"/>
    </row>
    <row r="87" spans="2:8" x14ac:dyDescent="0.3">
      <c r="H87" s="4"/>
    </row>
    <row r="88" spans="2:8" x14ac:dyDescent="0.3">
      <c r="H88" s="4"/>
    </row>
    <row r="91" spans="2:8" x14ac:dyDescent="0.3">
      <c r="H91" s="5"/>
    </row>
    <row r="92" spans="2:8" x14ac:dyDescent="0.3">
      <c r="H92" s="6"/>
    </row>
    <row r="93" spans="2:8" x14ac:dyDescent="0.3">
      <c r="H93" s="7"/>
    </row>
  </sheetData>
  <sheetProtection algorithmName="SHA-512" hashValue="9vQ1B2zhonkjq0GdlavdYLrN3EybdIYPLIHNTqZWV7TCh4M/rypFA6CroKGy0ehphMij2UIx8xS0mqeEc5j9vQ==" saltValue="SyBsLUMZ61NY70+bXXIPXQ==" spinCount="100000" sheet="1" selectLockedCells="1" selectUnlockedCells="1"/>
  <dataConsolidate/>
  <mergeCells count="30">
    <mergeCell ref="C53:C55"/>
    <mergeCell ref="D53:D55"/>
    <mergeCell ref="E53:E55"/>
    <mergeCell ref="C65:C67"/>
    <mergeCell ref="D65:D67"/>
    <mergeCell ref="E65:E67"/>
    <mergeCell ref="B74:G74"/>
    <mergeCell ref="B62:C62"/>
    <mergeCell ref="D62:F62"/>
    <mergeCell ref="C5:C7"/>
    <mergeCell ref="D5:D7"/>
    <mergeCell ref="E5:E7"/>
    <mergeCell ref="D38:F38"/>
    <mergeCell ref="B38:C38"/>
    <mergeCell ref="C41:C43"/>
    <mergeCell ref="D41:D43"/>
    <mergeCell ref="E41:E43"/>
    <mergeCell ref="B50:C50"/>
    <mergeCell ref="D50:F50"/>
    <mergeCell ref="C17:C19"/>
    <mergeCell ref="D17:D19"/>
    <mergeCell ref="E17:E19"/>
    <mergeCell ref="B2:C2"/>
    <mergeCell ref="D2:F2"/>
    <mergeCell ref="C29:C31"/>
    <mergeCell ref="D29:D31"/>
    <mergeCell ref="E29:E31"/>
    <mergeCell ref="B14:C14"/>
    <mergeCell ref="B26:C26"/>
    <mergeCell ref="D26:F26"/>
  </mergeCells>
  <pageMargins left="0.7" right="0.7" top="0.75" bottom="0.75" header="0.3" footer="0.3"/>
  <pageSetup paperSize="9" orientation="portrait" r:id="rId1"/>
  <drawing r:id="rId2"/>
  <legacy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E6858C-8CC9-408F-BC54-9DA1E2C49C7E}">
  <sheetPr codeName="Foglio5"/>
  <dimension ref="A2:I7"/>
  <sheetViews>
    <sheetView workbookViewId="0">
      <selection activeCell="B5" sqref="B5"/>
    </sheetView>
  </sheetViews>
  <sheetFormatPr defaultColWidth="8.6640625" defaultRowHeight="14.4" x14ac:dyDescent="0.3"/>
  <cols>
    <col min="1" max="1" width="38.44140625" customWidth="1"/>
    <col min="2" max="2" width="7.44140625" customWidth="1"/>
    <col min="3" max="3" width="15.109375" bestFit="1" customWidth="1"/>
    <col min="9" max="9" width="13.5546875" bestFit="1" customWidth="1"/>
  </cols>
  <sheetData>
    <row r="2" spans="1:9" x14ac:dyDescent="0.3">
      <c r="A2" t="s">
        <v>117</v>
      </c>
    </row>
    <row r="3" spans="1:9" x14ac:dyDescent="0.3">
      <c r="B3" s="120" t="s">
        <v>118</v>
      </c>
      <c r="C3" s="120" t="s">
        <v>119</v>
      </c>
    </row>
    <row r="4" spans="1:9" x14ac:dyDescent="0.3">
      <c r="A4" t="s">
        <v>120</v>
      </c>
      <c r="B4" s="118">
        <v>0.1</v>
      </c>
      <c r="C4">
        <v>0</v>
      </c>
      <c r="H4" t="s">
        <v>121</v>
      </c>
      <c r="I4" s="121">
        <f>(B4-B5)/(C4-C5)</f>
        <v>-5.0000000000000001E-9</v>
      </c>
    </row>
    <row r="5" spans="1:9" x14ac:dyDescent="0.3">
      <c r="A5" t="s">
        <v>122</v>
      </c>
      <c r="B5" s="118">
        <v>0.05</v>
      </c>
      <c r="C5" s="75">
        <v>10000000</v>
      </c>
      <c r="H5" t="s">
        <v>123</v>
      </c>
      <c r="I5" s="122">
        <f>(C4*B5-C5*B4)/(C4-C5)</f>
        <v>0.1</v>
      </c>
    </row>
    <row r="7" spans="1:9" x14ac:dyDescent="0.3">
      <c r="A7" t="s">
        <v>124</v>
      </c>
      <c r="C7" s="119">
        <v>5000000</v>
      </c>
      <c r="E7" s="123">
        <f>I4*C7+I5</f>
        <v>7.5000000000000011E-2</v>
      </c>
      <c r="H7" t="s">
        <v>125</v>
      </c>
    </row>
  </sheetData>
  <sheetProtection algorithmName="SHA-512" hashValue="9ByIXaoiCiTzJbg7qJQ/UBu66KnH0kDHMozsI57NsqhmI9iqduy/G0DHL9pZmtWaxf/Cxkwkf0eCR0cH5wdgaw==" saltValue="fn+U/nUwcxNLDXCgOZuY7Q==" spinCount="100000" sheet="1" objects="1" scenarios="1"/>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1</vt:i4>
      </vt:variant>
    </vt:vector>
  </HeadingPairs>
  <TitlesOfParts>
    <vt:vector size="5" baseType="lpstr">
      <vt:lpstr>Guida</vt:lpstr>
      <vt:lpstr>Progettazioni</vt:lpstr>
      <vt:lpstr>Prestazioni</vt:lpstr>
      <vt:lpstr>CALCOLO CS</vt:lpstr>
      <vt:lpstr>Progettazioni!Area_stampa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Michele Carone</dc:creator>
  <cp:lastModifiedBy>Alberigo Katia</cp:lastModifiedBy>
  <dcterms:created xsi:type="dcterms:W3CDTF">2019-09-15T08:31:02Z</dcterms:created>
  <dcterms:modified xsi:type="dcterms:W3CDTF">2025-03-21T14:22:37Z</dcterms:modified>
</cp:coreProperties>
</file>