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Users\munari\documents\Agriturismo\DGR_59_31012020_Modulistica\FoglioExcelAGT\"/>
    </mc:Choice>
  </mc:AlternateContent>
  <xr:revisionPtr revIDLastSave="0" documentId="13_ncr:1_{6EC584DB-9E55-41E1-8BC1-68CB577B1330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Calcolo" sheetId="3" r:id="rId1"/>
  </sheets>
  <definedNames>
    <definedName name="_xlnm.Print_Area" localSheetId="0">Calcolo!$A$1:$I$124</definedName>
    <definedName name="_xlnm.Print_Titles" localSheetId="0">Calcolo!$18:$18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3" l="1"/>
  <c r="E102" i="3"/>
  <c r="H102" i="3" s="1"/>
  <c r="H93" i="3" l="1"/>
  <c r="E106" i="3" l="1"/>
  <c r="H106" i="3"/>
  <c r="C210" i="3" l="1"/>
  <c r="D210" i="3" s="1"/>
  <c r="E210" i="3" s="1"/>
  <c r="C211" i="3"/>
  <c r="D211" i="3" s="1"/>
  <c r="E211" i="3" s="1"/>
  <c r="C212" i="3"/>
  <c r="D212" i="3" s="1"/>
  <c r="E212" i="3" s="1"/>
  <c r="C213" i="3"/>
  <c r="D213" i="3" s="1"/>
  <c r="AI32" i="3"/>
  <c r="AI38" i="3"/>
  <c r="AI19" i="3"/>
  <c r="AI22" i="3"/>
  <c r="AI33" i="3"/>
  <c r="AI34" i="3"/>
  <c r="AI35" i="3"/>
  <c r="AI37" i="3"/>
  <c r="AI39" i="3"/>
  <c r="AI40" i="3"/>
  <c r="AI41" i="3"/>
  <c r="AI42" i="3"/>
  <c r="AI43" i="3"/>
  <c r="AI47" i="3"/>
  <c r="AI48" i="3"/>
  <c r="AI49" i="3"/>
  <c r="AI50" i="3"/>
  <c r="AI51" i="3"/>
  <c r="AI52" i="3"/>
  <c r="AI53" i="3"/>
  <c r="AI54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H42" i="3"/>
  <c r="E42" i="3"/>
  <c r="E36" i="3"/>
  <c r="H40" i="3"/>
  <c r="E40" i="3"/>
  <c r="E55" i="3"/>
  <c r="H50" i="3"/>
  <c r="H19" i="3"/>
  <c r="H22" i="3"/>
  <c r="H32" i="3"/>
  <c r="H33" i="3"/>
  <c r="H34" i="3"/>
  <c r="H35" i="3"/>
  <c r="H37" i="3"/>
  <c r="H38" i="3"/>
  <c r="H39" i="3"/>
  <c r="H41" i="3"/>
  <c r="H43" i="3"/>
  <c r="H47" i="3"/>
  <c r="H48" i="3"/>
  <c r="H49" i="3"/>
  <c r="H51" i="3"/>
  <c r="H52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E103" i="3"/>
  <c r="E105" i="3"/>
  <c r="E104" i="3"/>
  <c r="E98" i="3"/>
  <c r="E99" i="3"/>
  <c r="E100" i="3"/>
  <c r="E101" i="3"/>
  <c r="E97" i="3"/>
  <c r="H97" i="3"/>
  <c r="H98" i="3"/>
  <c r="H99" i="3"/>
  <c r="H100" i="3"/>
  <c r="H101" i="3"/>
  <c r="H103" i="3"/>
  <c r="H104" i="3"/>
  <c r="H105" i="3"/>
  <c r="E19" i="3"/>
  <c r="E34" i="3"/>
  <c r="E39" i="3"/>
  <c r="E37" i="3"/>
  <c r="E38" i="3"/>
  <c r="E52" i="3"/>
  <c r="E41" i="3"/>
  <c r="E33" i="3"/>
  <c r="E22" i="3"/>
  <c r="E74" i="3"/>
  <c r="E32" i="3"/>
  <c r="E58" i="3"/>
  <c r="E77" i="3"/>
  <c r="E78" i="3"/>
  <c r="E79" i="3"/>
  <c r="E80" i="3"/>
  <c r="E81" i="3"/>
  <c r="E82" i="3"/>
  <c r="E73" i="3"/>
  <c r="E68" i="3"/>
  <c r="E64" i="3"/>
  <c r="E66" i="3"/>
  <c r="E65" i="3"/>
  <c r="E44" i="3"/>
  <c r="E50" i="3"/>
  <c r="E43" i="3"/>
  <c r="E45" i="3"/>
  <c r="E46" i="3"/>
  <c r="E47" i="3"/>
  <c r="E48" i="3"/>
  <c r="E49" i="3"/>
  <c r="E51" i="3"/>
  <c r="E20" i="3"/>
  <c r="E21" i="3"/>
  <c r="E23" i="3"/>
  <c r="E24" i="3"/>
  <c r="E25" i="3"/>
  <c r="E26" i="3"/>
  <c r="E27" i="3"/>
  <c r="E28" i="3"/>
  <c r="E29" i="3"/>
  <c r="E30" i="3"/>
  <c r="E31" i="3"/>
  <c r="E35" i="3"/>
  <c r="E53" i="3"/>
  <c r="E54" i="3"/>
  <c r="E56" i="3"/>
  <c r="E57" i="3"/>
  <c r="E59" i="3"/>
  <c r="E60" i="3"/>
  <c r="E61" i="3"/>
  <c r="E62" i="3"/>
  <c r="E63" i="3"/>
  <c r="E67" i="3"/>
  <c r="E69" i="3"/>
  <c r="E70" i="3"/>
  <c r="E71" i="3"/>
  <c r="E72" i="3"/>
  <c r="E75" i="3"/>
  <c r="E76" i="3"/>
  <c r="E83" i="3"/>
  <c r="E84" i="3"/>
  <c r="E85" i="3"/>
  <c r="C223" i="3"/>
  <c r="C222" i="3"/>
  <c r="C226" i="3"/>
  <c r="H111" i="3" l="1"/>
  <c r="G114" i="3" s="1"/>
  <c r="AI86" i="3"/>
  <c r="C221" i="3"/>
  <c r="E86" i="3"/>
  <c r="B94" i="3" s="1"/>
  <c r="E214" i="3"/>
  <c r="D118" i="3" s="1"/>
  <c r="C214" i="3"/>
  <c r="C219" i="3" s="1"/>
  <c r="B119" i="3" l="1"/>
  <c r="C218" i="3"/>
  <c r="G87" i="3"/>
  <c r="D94" i="3"/>
  <c r="F94" i="3"/>
  <c r="E93" i="3"/>
  <c r="C216" i="3" s="1"/>
  <c r="D114" i="3"/>
  <c r="I19" i="3"/>
  <c r="I34" i="3"/>
  <c r="I86" i="3" s="1"/>
  <c r="G118" i="3" s="1"/>
  <c r="I39" i="3"/>
  <c r="I43" i="3"/>
  <c r="I50" i="3"/>
  <c r="I57" i="3"/>
  <c r="I61" i="3"/>
  <c r="I65" i="3"/>
  <c r="I69" i="3"/>
  <c r="I73" i="3"/>
  <c r="I22" i="3"/>
  <c r="I35" i="3"/>
  <c r="I40" i="3"/>
  <c r="I47" i="3"/>
  <c r="I51" i="3"/>
  <c r="I58" i="3"/>
  <c r="I62" i="3"/>
  <c r="I66" i="3"/>
  <c r="I70" i="3"/>
  <c r="I74" i="3"/>
  <c r="I38" i="3"/>
  <c r="I42" i="3"/>
  <c r="I56" i="3"/>
  <c r="I64" i="3"/>
  <c r="I68" i="3"/>
  <c r="I76" i="3"/>
  <c r="I32" i="3"/>
  <c r="I37" i="3"/>
  <c r="I41" i="3"/>
  <c r="I48" i="3"/>
  <c r="I52" i="3"/>
  <c r="I59" i="3"/>
  <c r="I63" i="3"/>
  <c r="I67" i="3"/>
  <c r="I71" i="3"/>
  <c r="I75" i="3"/>
  <c r="I33" i="3"/>
  <c r="I49" i="3"/>
  <c r="I60" i="3"/>
  <c r="I72" i="3"/>
  <c r="B115" i="3" l="1"/>
  <c r="C217" i="3"/>
  <c r="G124" i="3" l="1"/>
  <c r="E124" i="3"/>
  <c r="C124" i="3"/>
  <c r="B124" i="3"/>
  <c r="D124" i="3"/>
  <c r="F1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Regione Liguria</author>
  </authors>
  <commentList>
    <comment ref="C11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2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3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4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I14" authorId="0" shapeId="0" xr:uid="{00000000-0006-0000-0000-000005000000}">
      <text>
        <r>
          <rPr>
            <b/>
            <sz val="12"/>
            <color indexed="10"/>
            <rFont val="Tahoma"/>
            <family val="2"/>
          </rPr>
          <t>S = SI TUTTO  IL TERRITORIO REGIONALE E' CLASSIFICATO A PREVALENTE INTERESSE AGRITURISTICO</t>
        </r>
      </text>
    </comment>
  </commentList>
</comments>
</file>

<file path=xl/sharedStrings.xml><?xml version="1.0" encoding="utf-8"?>
<sst xmlns="http://schemas.openxmlformats.org/spreadsheetml/2006/main" count="256" uniqueCount="222">
  <si>
    <t>Castagneto da frutto</t>
  </si>
  <si>
    <t>Noccioleto</t>
  </si>
  <si>
    <t>Oliveto</t>
  </si>
  <si>
    <t>COGNOME</t>
  </si>
  <si>
    <t>NOME</t>
  </si>
  <si>
    <t>Inserire i dati esclusivamente nei campi di colore</t>
  </si>
  <si>
    <t>Celeste chiaro</t>
  </si>
  <si>
    <t>C.U.A.A.</t>
  </si>
  <si>
    <t>ATTIVITA' DI RISTORAZIONE? (S/N)</t>
  </si>
  <si>
    <t>ATTIVITA' DI PRIMA COLAZIONE? (S/N)</t>
  </si>
  <si>
    <t>Codice</t>
  </si>
  <si>
    <t>Descrizione</t>
  </si>
  <si>
    <t>Consistenza     Superficie (ha)       Capi (n°)</t>
  </si>
  <si>
    <t>Giornate a ettaro o a capo di bestiame</t>
  </si>
  <si>
    <t>Giornate Lavorative Agricole</t>
  </si>
  <si>
    <t>Coefficiente moltiplicatore (1)</t>
  </si>
  <si>
    <t>Colonna Controllo 40%</t>
  </si>
  <si>
    <t>A1</t>
  </si>
  <si>
    <t>Colture cerealicole da granella</t>
  </si>
  <si>
    <t>A2</t>
  </si>
  <si>
    <t>Foraggere annuali (mais a maturazione cerosa, sorgo, ecc.)</t>
  </si>
  <si>
    <t>-</t>
  </si>
  <si>
    <t>A3</t>
  </si>
  <si>
    <t>Foraggere poliennali (es. erba medica, trifoglio, ecc)</t>
  </si>
  <si>
    <t>B1</t>
  </si>
  <si>
    <t xml:space="preserve">Patate </t>
  </si>
  <si>
    <t>B2</t>
  </si>
  <si>
    <t xml:space="preserve">Rose da fiore reciso in pieno campo </t>
  </si>
  <si>
    <t>B3</t>
  </si>
  <si>
    <t xml:space="preserve">Altre colture floricole poliennali in pieno campo (mimosa, ginestra, calle, ecc) </t>
  </si>
  <si>
    <t>B4</t>
  </si>
  <si>
    <t>Colture per fronde da recidere in pieno campo (eucaliptus, pittosporo, ecc.)</t>
  </si>
  <si>
    <t>B5</t>
  </si>
  <si>
    <t>Colture floricole specializzate in vaso in pieno campo (compreso piante aromatiche)</t>
  </si>
  <si>
    <t>B6</t>
  </si>
  <si>
    <t>Colture floricole annuali in pieno campo</t>
  </si>
  <si>
    <t>B7</t>
  </si>
  <si>
    <t>Colture floricole annuali o in vaso in coltura protetta</t>
  </si>
  <si>
    <t>B8</t>
  </si>
  <si>
    <t>Colture floricole altamente specializzate da recidere in coltura protetta (rose, gerbera, orchidea, garofani)</t>
  </si>
  <si>
    <t>B9</t>
  </si>
  <si>
    <t xml:space="preserve">Altre colture floricole poliennali in coltura protetta </t>
  </si>
  <si>
    <t>B10</t>
  </si>
  <si>
    <t xml:space="preserve">Fiori per la produzione di fiori secchi </t>
  </si>
  <si>
    <t>B11</t>
  </si>
  <si>
    <t>Orto stagionale e orto consociato con frutteto</t>
  </si>
  <si>
    <t>B12</t>
  </si>
  <si>
    <t>Orto in coltura intensiva a rotazione</t>
  </si>
  <si>
    <t>B13</t>
  </si>
  <si>
    <t>Orto in serra</t>
  </si>
  <si>
    <t>B14</t>
  </si>
  <si>
    <t>Basilico in serra</t>
  </si>
  <si>
    <t>C1</t>
  </si>
  <si>
    <t>Vigneto specializzato</t>
  </si>
  <si>
    <t>C2</t>
  </si>
  <si>
    <t>C3</t>
  </si>
  <si>
    <t>Frutteto specializzato</t>
  </si>
  <si>
    <t>C4</t>
  </si>
  <si>
    <t>C5</t>
  </si>
  <si>
    <t>Piccoli frutti (lamponi, mirtilli, ribes, rovo, ecc)</t>
  </si>
  <si>
    <t>D1</t>
  </si>
  <si>
    <t>Prati permanenti</t>
  </si>
  <si>
    <t>D2</t>
  </si>
  <si>
    <t>Pascoli permanenti su terreni di buona o media qualità</t>
  </si>
  <si>
    <t>D3</t>
  </si>
  <si>
    <t>Pascoli permanenti a bassa resa</t>
  </si>
  <si>
    <t>E1</t>
  </si>
  <si>
    <t>Vacche da latte in stabulazione libera</t>
  </si>
  <si>
    <t>E2a</t>
  </si>
  <si>
    <t>Vacche in stabulazione fissa da latte</t>
  </si>
  <si>
    <t>E2b</t>
  </si>
  <si>
    <t>Vacche in stabulazione fissa da carne</t>
  </si>
  <si>
    <t>E3</t>
  </si>
  <si>
    <t>Vacche nutrici</t>
  </si>
  <si>
    <t>E4</t>
  </si>
  <si>
    <t>Bovini carne/allievi</t>
  </si>
  <si>
    <t>E5a</t>
  </si>
  <si>
    <t>Equini da carne</t>
  </si>
  <si>
    <t>E5b</t>
  </si>
  <si>
    <t>Equini da sella</t>
  </si>
  <si>
    <t>E6</t>
  </si>
  <si>
    <t>Fattrici equini</t>
  </si>
  <si>
    <t>E7</t>
  </si>
  <si>
    <t>Pecore da latte</t>
  </si>
  <si>
    <t>Altri ovini da latte</t>
  </si>
  <si>
    <t>Altri ovini da carne</t>
  </si>
  <si>
    <t>Capre da latte</t>
  </si>
  <si>
    <t>E10</t>
  </si>
  <si>
    <t>Altri caprini da latte</t>
  </si>
  <si>
    <t>Altri caprini da carne</t>
  </si>
  <si>
    <t>E11</t>
  </si>
  <si>
    <t>Suini scrofe</t>
  </si>
  <si>
    <t>E12</t>
  </si>
  <si>
    <t>Altri suini</t>
  </si>
  <si>
    <t>E13</t>
  </si>
  <si>
    <t>Allevamenti avicoli (ogni 100 capi) - da carne</t>
  </si>
  <si>
    <t>E14</t>
  </si>
  <si>
    <t>Allevamenti avicoli (ogni 100 capi) - ovaiole</t>
  </si>
  <si>
    <t>E15</t>
  </si>
  <si>
    <t>Allevamenti avicoli (ogni 100 capi) - altro</t>
  </si>
  <si>
    <t>E16</t>
  </si>
  <si>
    <t>Allevamenti avicoli con allevamento a terra (ogni 100 capi) - da carne</t>
  </si>
  <si>
    <t>E17</t>
  </si>
  <si>
    <t>Allevamenti avicoli con allevamento a terra (ogni 100 capi) - ovaiole</t>
  </si>
  <si>
    <t>E18</t>
  </si>
  <si>
    <t>Allevamenti avicoli con allevamento a terra (ogni 100 capi) - altro</t>
  </si>
  <si>
    <t>E19</t>
  </si>
  <si>
    <t xml:space="preserve">Animali cunicoli (giornate computate per coniglie madri) </t>
  </si>
  <si>
    <t>E20</t>
  </si>
  <si>
    <t>Api stanziali (giornate computate per alveare)</t>
  </si>
  <si>
    <t>E21</t>
  </si>
  <si>
    <t>Api nomadi (giornate computate per alveare)</t>
  </si>
  <si>
    <t>E22</t>
  </si>
  <si>
    <t>Elicicoltura (giornate a ettaro)</t>
  </si>
  <si>
    <t>F1</t>
  </si>
  <si>
    <t xml:space="preserve">Bosco </t>
  </si>
  <si>
    <t>F2</t>
  </si>
  <si>
    <t>Raccolta di funghi, frutti e altri prodotti spontanei del bosco</t>
  </si>
  <si>
    <t>F3</t>
  </si>
  <si>
    <t>Coltivazione intensiva di funghi in strutture protette o ripari naturali</t>
  </si>
  <si>
    <t>G1</t>
  </si>
  <si>
    <t>Trasformazione aziendale di prodotti zootecnici : (10% giornate lavorative correlate al carico di bestiame)</t>
  </si>
  <si>
    <t>G2</t>
  </si>
  <si>
    <t>Trasformazione aziendale di uva (20 giornate ad ha per le superfici correlate)</t>
  </si>
  <si>
    <t>G3</t>
  </si>
  <si>
    <t>Trasformazione aziendale di olive : (10 giornate ad ha per le superfici correlate)</t>
  </si>
  <si>
    <t>G4</t>
  </si>
  <si>
    <t>Trasformazione aziendale di altri prodotti agricoli : (10% giornate ad ha per le superfici correlate)</t>
  </si>
  <si>
    <t>G5</t>
  </si>
  <si>
    <t>Confezionamento aziendale di basilico a mazzetti : (300 giornate ad ha per le superfici correlate)</t>
  </si>
  <si>
    <t>G6</t>
  </si>
  <si>
    <t>Bosco – trasformazione di prodotti silvicoli : (10% giornate ad ha per le superfici correlate)</t>
  </si>
  <si>
    <t>H1</t>
  </si>
  <si>
    <t>H2</t>
  </si>
  <si>
    <t>H3</t>
  </si>
  <si>
    <t>Totale</t>
  </si>
  <si>
    <t>TOT</t>
  </si>
  <si>
    <t>Giornate lavorative agricole aziendali</t>
  </si>
  <si>
    <t>Tipologia di Ospitalità</t>
  </si>
  <si>
    <t>Quantità</t>
  </si>
  <si>
    <t>Giornate Lavorative Agrituristiche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</si>
  <si>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</si>
  <si>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</si>
  <si>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</si>
  <si>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</si>
  <si>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</si>
  <si>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</si>
  <si>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</si>
  <si>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</si>
  <si>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</si>
  <si>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Altro (specificare)</t>
  </si>
  <si>
    <t>AG10</t>
  </si>
  <si>
    <t>AG11</t>
  </si>
  <si>
    <t>Verifica rapporto di prevalenza tra attività agricola ed attività agrituristica</t>
  </si>
  <si>
    <t>N° complessivo coperti equivalenti annuo da richiesta</t>
  </si>
  <si>
    <t>N° coperti equiv. annui max in base all'ordinamento produttivo</t>
  </si>
  <si>
    <t>Verifica complessiva dell'azienda agricola a svolgere attività agrituristica in base ai parametri sopra esaminati</t>
  </si>
  <si>
    <t>campo controllo requisiti di accesso</t>
  </si>
  <si>
    <t>campo controllo rapporto di prevalenza</t>
  </si>
  <si>
    <t>campo controllo trasformazione aziendale prodotti zootecnici</t>
  </si>
  <si>
    <t>campo controllo trasformazione aziendale uva</t>
  </si>
  <si>
    <t>campo controllo trasformazione aziendale olive</t>
  </si>
  <si>
    <t>campo controllo trasformazione aziendale di altri prodotti agricoli</t>
  </si>
  <si>
    <t>NON ATTIVABILE</t>
  </si>
  <si>
    <t>campo controllo confezionamento aziendale basilico</t>
  </si>
  <si>
    <t>campo controllo trasformazione di prodotti silvicoli</t>
  </si>
  <si>
    <r>
      <t xml:space="preserve">Camere da letto </t>
    </r>
    <r>
      <rPr>
        <b/>
        <i/>
        <sz val="14"/>
        <rFont val="Arial"/>
        <family val="2"/>
      </rPr>
      <t>(indicare il n° di posti letto)</t>
    </r>
  </si>
  <si>
    <r>
      <t xml:space="preserve">Unità abitative </t>
    </r>
    <r>
      <rPr>
        <b/>
        <i/>
        <sz val="14"/>
        <rFont val="Arial"/>
        <family val="2"/>
      </rPr>
      <t>(indicare il numero di posti letto)</t>
    </r>
  </si>
  <si>
    <r>
      <t xml:space="preserve">Ristorazione (Cucina+Sala) </t>
    </r>
    <r>
      <rPr>
        <b/>
        <i/>
        <sz val="14"/>
        <rFont val="Arial"/>
        <family val="2"/>
      </rPr>
      <t xml:space="preserve">(indicare il n° coperti giornalieri) </t>
    </r>
    <r>
      <rPr>
        <b/>
        <sz val="14"/>
        <color indexed="10"/>
        <rFont val="Arial"/>
        <family val="2"/>
      </rPr>
      <t xml:space="preserve">[massimo 65 coperti a pasto con possibilità di compensazione tra i due pasti della giornata]        </t>
    </r>
    <r>
      <rPr>
        <b/>
        <sz val="14"/>
        <color indexed="14"/>
        <rFont val="Arial"/>
        <family val="2"/>
      </rPr>
      <t>RICORDARE DI VALORIZZARE CON S o N LA CELLA DI RISTORAZIONE IN CASO DI ATTIVITA'</t>
    </r>
  </si>
  <si>
    <r>
      <t xml:space="preserve">Prima colazione      </t>
    </r>
    <r>
      <rPr>
        <b/>
        <sz val="14"/>
        <color indexed="14"/>
        <rFont val="Arial"/>
        <family val="2"/>
      </rPr>
      <t>RICORDARE DI VALORIZZARE CON S o N LA CELLA DI PRIMA COLAZIONE IN CASO DI ATTIVITA'</t>
    </r>
  </si>
  <si>
    <r>
      <t>Fattoria didattica</t>
    </r>
    <r>
      <rPr>
        <b/>
        <i/>
        <sz val="14"/>
        <rFont val="Arial"/>
        <family val="2"/>
      </rPr>
      <t xml:space="preserve"> (indicare solo il n° di persone da ricevere)</t>
    </r>
  </si>
  <si>
    <r>
      <t>Agri-campeggio</t>
    </r>
    <r>
      <rPr>
        <b/>
        <i/>
        <sz val="14"/>
        <rFont val="Arial"/>
        <family val="2"/>
      </rPr>
      <t xml:space="preserve"> (indicare il n° di piazzole)</t>
    </r>
  </si>
  <si>
    <r>
      <t>Agri-autocaravan</t>
    </r>
    <r>
      <rPr>
        <b/>
        <i/>
        <sz val="14"/>
        <rFont val="Arial"/>
        <family val="2"/>
      </rPr>
      <t xml:space="preserve"> (indicare il n° di piazzole)</t>
    </r>
  </si>
  <si>
    <t>AG12</t>
  </si>
  <si>
    <t>ATTIVITA' DI MERENDE/PRANZI IN FATTORIA DIDATTICA PER BAMBINI? (S/N)</t>
  </si>
  <si>
    <t>ATTIVITA' DI DEGUSTAZIONI? (S/N)</t>
  </si>
  <si>
    <t>s</t>
  </si>
  <si>
    <t>coefficiente giornaliero ristorazione</t>
  </si>
  <si>
    <t>coefficiente giornaliero prime colazioni</t>
  </si>
  <si>
    <t>coefficiente giornaliero merende</t>
  </si>
  <si>
    <t>coefficiente giornaliero degustazioni</t>
  </si>
  <si>
    <t>coefficiente somministrazione alimenti e bevande equivalente</t>
  </si>
  <si>
    <t>N° coperti equivalenti annui max in base alla % di prodotto (2)</t>
  </si>
  <si>
    <t>Nota 2:</t>
  </si>
  <si>
    <t>Verifica della potenzialità dell'azienda agricola a somministrare alimenti e bevande</t>
  </si>
  <si>
    <t>campo controllo somministrazione alimenti e bevande</t>
  </si>
  <si>
    <t>rapporto somministrazione / pasto</t>
  </si>
  <si>
    <t>TOTALE P.E.</t>
  </si>
  <si>
    <t>pasti equivalenti (PE)</t>
  </si>
  <si>
    <t>n</t>
  </si>
  <si>
    <t>S</t>
  </si>
  <si>
    <t>N</t>
  </si>
  <si>
    <r>
      <t xml:space="preserve">Merende o pranzi in Fattoria Didattica per </t>
    </r>
    <r>
      <rPr>
        <b/>
        <u/>
        <sz val="14"/>
        <rFont val="Arial"/>
        <family val="2"/>
      </rPr>
      <t>bambin</t>
    </r>
    <r>
      <rPr>
        <b/>
        <sz val="14"/>
        <rFont val="Arial"/>
        <family val="2"/>
      </rPr>
      <t xml:space="preserve">i      </t>
    </r>
    <r>
      <rPr>
        <b/>
        <sz val="14"/>
        <color indexed="14"/>
        <rFont val="Arial"/>
        <family val="2"/>
      </rPr>
      <t>RICORDARE DI VALORIZZARE CON S o N LA CELLA DI MERENDE PRANZI IN FD IN CASO DI ATTIVITA'</t>
    </r>
  </si>
  <si>
    <t>Dati anagrafici del titolare dell’azienda agricola o
ragione sociale in caso di impresa con natura giuridica societaria</t>
  </si>
  <si>
    <t>RAGIONE SOCIALE</t>
  </si>
  <si>
    <r>
      <t xml:space="preserve">Cagne fattrici </t>
    </r>
    <r>
      <rPr>
        <sz val="14"/>
        <rFont val="Arial"/>
        <family val="2"/>
      </rPr>
      <t>(deve essere rispettata la L. 349/1993)</t>
    </r>
  </si>
  <si>
    <t>E8</t>
  </si>
  <si>
    <t>E9a</t>
  </si>
  <si>
    <t>E9b</t>
  </si>
  <si>
    <t>E23</t>
  </si>
  <si>
    <t>E24</t>
  </si>
  <si>
    <t>C6</t>
  </si>
  <si>
    <t>B15</t>
  </si>
  <si>
    <t>Vivaio per la produzione di piantine da orto</t>
  </si>
  <si>
    <t>C7</t>
  </si>
  <si>
    <t>Altra frutta da guscio</t>
  </si>
  <si>
    <t>ORDINAMENTO COLTURALE E SOMMINISTRAZIONE ALIMENTI E BEVANDE</t>
  </si>
  <si>
    <t>% Prodotto somministrabili alimenti/bevande</t>
  </si>
  <si>
    <t>Verifica requisiti di accesso (almeno 1/2 ULU in zone a prevalente interesse agrituristico)</t>
  </si>
  <si>
    <t>Attività agrituristica in zona a prevalente interesse agrituristico? (S)</t>
  </si>
  <si>
    <t xml:space="preserve">Nota 1: </t>
  </si>
  <si>
    <t>è il rapporto tra la % di prodotto somministrabile nel pasto per una data coltura/allevamento ed il 40%, minima percentuale che deve essere garantita coi prodotti aziendali</t>
  </si>
  <si>
    <r>
      <t xml:space="preserve">Ippoturismo </t>
    </r>
    <r>
      <rPr>
        <b/>
        <i/>
        <sz val="14"/>
        <rFont val="Arial"/>
        <family val="2"/>
      </rPr>
      <t>(inserire il numero di cavalli impiegati)</t>
    </r>
  </si>
  <si>
    <t>Coefficiente giornaliero o giornate per degustazione o att. fattoria didattica o per cavallo impiegato per l'ippoturismo</t>
  </si>
  <si>
    <t>N° pernotti / somministrazioni / attività annui richiesti</t>
  </si>
  <si>
    <t>AG13</t>
  </si>
  <si>
    <t>AG14</t>
  </si>
  <si>
    <r>
      <t xml:space="preserve">N° giorni apertura attività </t>
    </r>
    <r>
      <rPr>
        <b/>
        <i/>
        <sz val="15"/>
        <color indexed="10"/>
        <rFont val="Arial"/>
        <family val="2"/>
      </rPr>
      <t>minimo 90 gg per almeno una attività</t>
    </r>
  </si>
  <si>
    <t>Giornate lavorative agricole richieste da zona a prevalente interesse agrituristico</t>
  </si>
  <si>
    <t>il calcolo tiene conto che ogni coperto, come da Tabella D delle Disposizioni di attuazione DGR 59/2020, può valere un massimo di  0,1673 (=0,0333+0,0400+0,0025+0,0036+0,033) giornate di lavoro, a seconda del tipo di attività di somministrazione di alimenti e bevande richiesta</t>
  </si>
  <si>
    <r>
      <t>Degustazioni</t>
    </r>
    <r>
      <rPr>
        <b/>
        <i/>
        <sz val="14"/>
        <rFont val="Arial"/>
        <family val="2"/>
      </rPr>
      <t xml:space="preserve"> (1 degustazione per ogni persona ricevuta al giorno) </t>
    </r>
    <r>
      <rPr>
        <b/>
        <sz val="14"/>
        <color rgb="FFFF0000"/>
        <rFont val="Arial"/>
        <family val="2"/>
      </rPr>
      <t>[massimo 150 degustazioni al giorno]</t>
    </r>
    <r>
      <rPr>
        <b/>
        <i/>
        <sz val="14"/>
        <rFont val="Arial"/>
        <family val="2"/>
      </rPr>
      <t xml:space="preserve">     </t>
    </r>
    <r>
      <rPr>
        <b/>
        <sz val="14"/>
        <color rgb="FFFF00FF"/>
        <rFont val="Arial"/>
        <family val="2"/>
      </rPr>
      <t>RICORDARE DI VALORIZZARE CON S o N LA CELLA DI DEGUSTAZIONI IN CASO DI ATTIVITA'</t>
    </r>
  </si>
  <si>
    <r>
      <t xml:space="preserve">L. R. 37/2007 e ss. mm. ii. - DGR 59/2020                                        DISCIPLINA DELL'ATTIVITA' AGRITURISTICA              </t>
    </r>
    <r>
      <rPr>
        <b/>
        <sz val="12"/>
        <rFont val="Arial"/>
        <family val="2"/>
      </rPr>
      <t>Rev. Luglio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</si>
</sst>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&quot;\ * #,##0.00_-;\-&quot;€&quot;\ * #,##0.00_-;_-&quot;€&quot;\ * &quot;-&quot;??_-;_-@_-"/>
    <numFmt numFmtId="165" formatCode="0.0000"/>
    <numFmt numFmtId="166" formatCode="#,##0.00_ ;\-#,##0.00\ "/>
    <numFmt numFmtId="167" formatCode="#,##0.0000"/>
    <numFmt numFmtId="168" formatCode="#,##0_ ;\-#,##0\ "/>
    <numFmt numFmtId="169" formatCode="#,##0.0000_ ;\-#,##0.0000\ "/>
    <numFmt numFmtId="170" formatCode="#,##0.00000_ ;\-#,##0.00000\ "/>
    <numFmt numFmtId="171" formatCode="0.000%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30"/>
      <name val="Arial"/>
      <family val="2"/>
    </font>
    <font>
      <b/>
      <u/>
      <sz val="30"/>
      <name val="Arial"/>
      <family val="2"/>
    </font>
    <font>
      <b/>
      <u val="singleAccounting"/>
      <sz val="18"/>
      <name val="Arial"/>
      <family val="2"/>
    </font>
    <font>
      <b/>
      <sz val="20"/>
      <color indexed="1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4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b/>
      <sz val="22"/>
      <color indexed="18"/>
      <name val="Arial"/>
      <family val="2"/>
    </font>
    <font>
      <sz val="22"/>
      <name val="Arial"/>
      <family val="2"/>
    </font>
    <font>
      <b/>
      <sz val="12"/>
      <color indexed="81"/>
      <name val="Tahoma"/>
      <family val="2"/>
    </font>
    <font>
      <b/>
      <sz val="12"/>
      <color indexed="10"/>
      <name val="Tahoma"/>
      <family val="2"/>
    </font>
    <font>
      <b/>
      <u/>
      <sz val="14"/>
      <name val="Arial"/>
      <family val="2"/>
    </font>
    <font>
      <b/>
      <u/>
      <sz val="15"/>
      <name val="Arial"/>
      <family val="2"/>
    </font>
    <font>
      <b/>
      <i/>
      <sz val="15"/>
      <color indexed="10"/>
      <name val="Arial"/>
      <family val="2"/>
    </font>
    <font>
      <b/>
      <sz val="14"/>
      <color rgb="FFFF00FF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8" fontId="7" fillId="0" borderId="6" xfId="0" applyNumberFormat="1" applyFont="1" applyBorder="1" applyAlignment="1">
      <alignment horizontal="center" vertical="center"/>
    </xf>
    <xf numFmtId="168" fontId="7" fillId="0" borderId="7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7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9" fontId="7" fillId="0" borderId="9" xfId="2" quotePrefix="1" applyFont="1" applyBorder="1" applyAlignment="1" applyProtection="1">
      <alignment horizontal="center" vertical="center"/>
    </xf>
    <xf numFmtId="166" fontId="7" fillId="4" borderId="10" xfId="0" applyNumberFormat="1" applyFont="1" applyFill="1" applyBorder="1" applyAlignment="1">
      <alignment horizontal="center" vertical="center"/>
    </xf>
    <xf numFmtId="9" fontId="7" fillId="0" borderId="9" xfId="2" applyFont="1" applyBorder="1" applyAlignment="1" applyProtection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9" fontId="4" fillId="0" borderId="0" xfId="2" applyFont="1" applyAlignment="1" applyProtection="1">
      <alignment vertical="center"/>
    </xf>
    <xf numFmtId="2" fontId="4" fillId="0" borderId="0" xfId="0" applyNumberFormat="1" applyFont="1" applyAlignment="1">
      <alignment vertical="center"/>
    </xf>
    <xf numFmtId="9" fontId="7" fillId="0" borderId="9" xfId="2" applyFont="1" applyFill="1" applyBorder="1" applyAlignment="1" applyProtection="1">
      <alignment horizontal="center" vertical="center"/>
    </xf>
    <xf numFmtId="2" fontId="4" fillId="0" borderId="0" xfId="2" applyNumberFormat="1" applyFont="1" applyAlignment="1" applyProtection="1">
      <alignment vertical="center"/>
    </xf>
    <xf numFmtId="3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9" xfId="0" applyNumberFormat="1" applyFont="1" applyBorder="1" applyAlignment="1">
      <alignment horizontal="center" vertical="center"/>
    </xf>
    <xf numFmtId="2" fontId="7" fillId="4" borderId="9" xfId="2" applyNumberFormat="1" applyFont="1" applyFill="1" applyBorder="1" applyAlignment="1" applyProtection="1">
      <alignment horizontal="center" vertical="center"/>
    </xf>
    <xf numFmtId="3" fontId="7" fillId="0" borderId="7" xfId="2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167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9" xfId="0" applyNumberFormat="1" applyFont="1" applyFill="1" applyBorder="1" applyAlignment="1" applyProtection="1">
      <alignment horizontal="center" vertical="center"/>
      <protection locked="0"/>
    </xf>
    <xf numFmtId="9" fontId="7" fillId="3" borderId="9" xfId="2" quotePrefix="1" applyFont="1" applyFill="1" applyBorder="1" applyAlignment="1" applyProtection="1">
      <alignment horizontal="center" vertical="center"/>
      <protection locked="0"/>
    </xf>
    <xf numFmtId="166" fontId="7" fillId="3" borderId="10" xfId="0" applyNumberFormat="1" applyFont="1" applyFill="1" applyBorder="1" applyAlignment="1" applyProtection="1">
      <alignment horizontal="center" vertical="center"/>
      <protection locked="0"/>
    </xf>
    <xf numFmtId="2" fontId="15" fillId="4" borderId="11" xfId="0" applyNumberFormat="1" applyFont="1" applyFill="1" applyBorder="1" applyAlignment="1">
      <alignment horizontal="center" vertical="center"/>
    </xf>
    <xf numFmtId="168" fontId="15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6" fontId="15" fillId="4" borderId="15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171" fontId="4" fillId="0" borderId="0" xfId="2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164" fontId="7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vertical="center"/>
    </xf>
    <xf numFmtId="4" fontId="25" fillId="4" borderId="15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3" borderId="9" xfId="0" applyNumberFormat="1" applyFont="1" applyFill="1" applyBorder="1" applyAlignment="1" applyProtection="1">
      <alignment horizontal="center" vertical="center"/>
      <protection locked="0"/>
    </xf>
    <xf numFmtId="170" fontId="7" fillId="0" borderId="4" xfId="0" applyNumberFormat="1" applyFont="1" applyBorder="1" applyAlignment="1">
      <alignment horizontal="center" vertical="center"/>
    </xf>
    <xf numFmtId="169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/>
    </xf>
    <xf numFmtId="4" fontId="7" fillId="4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3" fontId="18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31" fillId="0" borderId="1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7" fontId="8" fillId="3" borderId="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67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8" xfId="0" applyNumberFormat="1" applyFont="1" applyFill="1" applyBorder="1" applyAlignment="1">
      <alignment horizontal="center" vertical="center"/>
    </xf>
    <xf numFmtId="9" fontId="7" fillId="0" borderId="8" xfId="2" applyFont="1" applyBorder="1" applyAlignment="1" applyProtection="1">
      <alignment horizontal="center" vertical="center"/>
    </xf>
    <xf numFmtId="169" fontId="7" fillId="0" borderId="8" xfId="0" applyNumberFormat="1" applyFont="1" applyBorder="1" applyAlignment="1">
      <alignment horizontal="center" vertical="center"/>
    </xf>
    <xf numFmtId="166" fontId="7" fillId="4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8" fillId="2" borderId="20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49" fontId="9" fillId="3" borderId="20" xfId="0" applyNumberFormat="1" applyFont="1" applyFill="1" applyBorder="1" applyAlignment="1" applyProtection="1">
      <alignment horizontal="right" vertical="center"/>
      <protection locked="0"/>
    </xf>
    <xf numFmtId="49" fontId="9" fillId="3" borderId="25" xfId="0" applyNumberFormat="1" applyFont="1" applyFill="1" applyBorder="1" applyAlignment="1" applyProtection="1">
      <alignment horizontal="right" vertical="center"/>
      <protection locked="0"/>
    </xf>
    <xf numFmtId="49" fontId="9" fillId="3" borderId="31" xfId="0" applyNumberFormat="1" applyFont="1" applyFill="1" applyBorder="1" applyAlignment="1" applyProtection="1">
      <alignment horizontal="right" vertical="center"/>
      <protection locked="0"/>
    </xf>
    <xf numFmtId="49" fontId="8" fillId="3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6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 wrapText="1"/>
    </xf>
    <xf numFmtId="164" fontId="11" fillId="2" borderId="25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1</xdr:col>
      <xdr:colOff>336550</xdr:colOff>
      <xdr:row>7</xdr:row>
      <xdr:rowOff>76200</xdr:rowOff>
    </xdr:to>
    <xdr:pic>
      <xdr:nvPicPr>
        <xdr:cNvPr id="2049" name="Picture 1" descr="stemm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62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493"/>
  <sheetViews>
    <sheetView showGridLines="0" tabSelected="1" zoomScale="65" zoomScaleNormal="65" zoomScaleSheetLayoutView="50" workbookViewId="0">
      <selection activeCell="D13" sqref="D13"/>
    </sheetView>
  </sheetViews>
  <sheetFormatPr defaultColWidth="9.19921875" defaultRowHeight="20.25" customHeight="1" x14ac:dyDescent="0.25"/>
  <cols>
    <col min="1" max="1" width="11.796875" style="1" customWidth="1"/>
    <col min="2" max="2" width="90.5" style="2" customWidth="1"/>
    <col min="3" max="3" width="25.796875" style="1" customWidth="1"/>
    <col min="4" max="4" width="23" style="3" customWidth="1"/>
    <col min="5" max="5" width="25.69921875" style="3" customWidth="1"/>
    <col min="6" max="6" width="1.296875" style="3" customWidth="1"/>
    <col min="7" max="7" width="28" style="3" customWidth="1"/>
    <col min="8" max="8" width="23.5" style="3" customWidth="1"/>
    <col min="9" max="9" width="27.5" style="3" customWidth="1"/>
    <col min="10" max="33" width="12.69921875" style="3" customWidth="1"/>
    <col min="34" max="34" width="20.5" style="2" customWidth="1"/>
    <col min="35" max="35" width="19.69921875" style="2" customWidth="1"/>
    <col min="36" max="36" width="9.5" style="2" customWidth="1"/>
    <col min="37" max="37" width="10.5" style="2" customWidth="1"/>
    <col min="38" max="38" width="17" style="2" customWidth="1"/>
    <col min="39" max="16384" width="9.19921875" style="2"/>
  </cols>
  <sheetData>
    <row r="2" spans="1:9" ht="20.25" customHeight="1" x14ac:dyDescent="0.25">
      <c r="B2" s="128" t="s">
        <v>221</v>
      </c>
      <c r="C2" s="129"/>
      <c r="D2" s="58"/>
    </row>
    <row r="3" spans="1:9" ht="20.25" customHeight="1" x14ac:dyDescent="0.25">
      <c r="B3" s="129"/>
      <c r="C3" s="129"/>
      <c r="D3" s="58"/>
    </row>
    <row r="4" spans="1:9" ht="20.25" customHeight="1" thickBot="1" x14ac:dyDescent="0.3">
      <c r="B4" s="129"/>
      <c r="C4" s="129"/>
      <c r="D4" s="123"/>
    </row>
    <row r="5" spans="1:9" ht="20.25" customHeight="1" x14ac:dyDescent="0.25">
      <c r="B5" s="129"/>
      <c r="C5" s="129"/>
      <c r="D5" s="5"/>
      <c r="E5" s="130" t="s">
        <v>193</v>
      </c>
      <c r="F5" s="131"/>
      <c r="G5" s="132"/>
      <c r="H5" s="132"/>
      <c r="I5" s="133"/>
    </row>
    <row r="6" spans="1:9" ht="20.25" customHeight="1" x14ac:dyDescent="0.25">
      <c r="B6" s="129"/>
      <c r="C6" s="129"/>
      <c r="D6" s="7"/>
      <c r="E6" s="134"/>
      <c r="F6" s="135"/>
      <c r="G6" s="135"/>
      <c r="H6" s="135"/>
      <c r="I6" s="136"/>
    </row>
    <row r="7" spans="1:9" ht="39.049999999999997" customHeight="1" thickBot="1" x14ac:dyDescent="0.3">
      <c r="B7" s="4"/>
      <c r="C7" s="4"/>
      <c r="D7" s="120"/>
      <c r="E7" s="137"/>
      <c r="F7" s="138"/>
      <c r="G7" s="138"/>
      <c r="H7" s="138"/>
      <c r="I7" s="139"/>
    </row>
    <row r="8" spans="1:9" ht="20.25" customHeight="1" thickBot="1" x14ac:dyDescent="0.3">
      <c r="B8" s="4"/>
      <c r="C8" s="4"/>
      <c r="D8" s="2"/>
      <c r="E8" s="6" t="s">
        <v>3</v>
      </c>
      <c r="F8" s="151"/>
      <c r="G8" s="152"/>
      <c r="H8" s="152"/>
      <c r="I8" s="153"/>
    </row>
    <row r="9" spans="1:9" ht="26.35" customHeight="1" thickBot="1" x14ac:dyDescent="0.3">
      <c r="B9" s="108" t="s">
        <v>5</v>
      </c>
      <c r="C9" s="109" t="s">
        <v>6</v>
      </c>
      <c r="D9" s="9"/>
      <c r="E9" s="122" t="s">
        <v>4</v>
      </c>
      <c r="F9" s="151"/>
      <c r="G9" s="152"/>
      <c r="H9" s="152"/>
      <c r="I9" s="153"/>
    </row>
    <row r="10" spans="1:9" ht="46.55" customHeight="1" thickBot="1" x14ac:dyDescent="0.3">
      <c r="B10" s="4"/>
      <c r="C10" s="4"/>
      <c r="D10" s="9"/>
      <c r="E10" s="121" t="s">
        <v>194</v>
      </c>
      <c r="F10" s="151"/>
      <c r="G10" s="152"/>
      <c r="H10" s="152"/>
      <c r="I10" s="153"/>
    </row>
    <row r="11" spans="1:9" ht="51.8" customHeight="1" thickBot="1" x14ac:dyDescent="0.3">
      <c r="B11" s="11" t="s">
        <v>8</v>
      </c>
      <c r="C11" s="119" t="s">
        <v>191</v>
      </c>
      <c r="D11" s="9"/>
      <c r="E11" s="124"/>
      <c r="F11" s="124"/>
      <c r="G11" s="124"/>
      <c r="H11" s="124"/>
      <c r="I11" s="125"/>
    </row>
    <row r="12" spans="1:9" ht="51.8" customHeight="1" thickBot="1" x14ac:dyDescent="0.3">
      <c r="B12" s="11" t="s">
        <v>9</v>
      </c>
      <c r="C12" s="119" t="s">
        <v>191</v>
      </c>
      <c r="D12" s="9"/>
      <c r="E12" s="8" t="s">
        <v>7</v>
      </c>
      <c r="F12" s="148"/>
      <c r="G12" s="149"/>
      <c r="H12" s="149"/>
      <c r="I12" s="150"/>
    </row>
    <row r="13" spans="1:9" ht="51.8" customHeight="1" thickBot="1" x14ac:dyDescent="0.3">
      <c r="B13" s="11" t="s">
        <v>174</v>
      </c>
      <c r="C13" s="119" t="s">
        <v>191</v>
      </c>
      <c r="D13" s="9"/>
      <c r="E13" s="12"/>
      <c r="F13" s="13"/>
      <c r="G13" s="13"/>
      <c r="H13" s="13"/>
    </row>
    <row r="14" spans="1:9" ht="51.8" customHeight="1" thickBot="1" x14ac:dyDescent="0.3">
      <c r="B14" s="11" t="s">
        <v>175</v>
      </c>
      <c r="C14" s="119" t="s">
        <v>191</v>
      </c>
      <c r="D14" s="9"/>
      <c r="E14" s="145" t="s">
        <v>209</v>
      </c>
      <c r="F14" s="146"/>
      <c r="G14" s="146"/>
      <c r="H14" s="147"/>
      <c r="I14" s="126" t="s">
        <v>190</v>
      </c>
    </row>
    <row r="15" spans="1:9" ht="13.6" customHeight="1" x14ac:dyDescent="0.25">
      <c r="B15" s="4"/>
      <c r="C15" s="4"/>
      <c r="D15" s="9"/>
      <c r="E15" s="9"/>
      <c r="F15" s="9"/>
      <c r="H15" s="10"/>
      <c r="I15" s="10"/>
    </row>
    <row r="16" spans="1:9" s="15" customFormat="1" ht="57.05" customHeight="1" x14ac:dyDescent="0.25">
      <c r="A16" s="14"/>
      <c r="B16" s="154" t="s">
        <v>206</v>
      </c>
      <c r="C16" s="154"/>
      <c r="D16" s="154"/>
      <c r="E16" s="155"/>
      <c r="H16" s="16"/>
    </row>
    <row r="17" spans="1:36" ht="14.95" customHeight="1" thickBot="1" x14ac:dyDescent="0.3">
      <c r="B17" s="17"/>
      <c r="C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6" ht="112.6" customHeight="1" x14ac:dyDescent="0.25">
      <c r="A18" s="116" t="s">
        <v>10</v>
      </c>
      <c r="B18" s="84" t="s">
        <v>11</v>
      </c>
      <c r="C18" s="60" t="s">
        <v>12</v>
      </c>
      <c r="D18" s="117" t="s">
        <v>13</v>
      </c>
      <c r="E18" s="117" t="s">
        <v>14</v>
      </c>
      <c r="F18" s="117"/>
      <c r="G18" s="117" t="s">
        <v>207</v>
      </c>
      <c r="H18" s="117" t="s">
        <v>15</v>
      </c>
      <c r="I18" s="118" t="s">
        <v>182</v>
      </c>
      <c r="AI18" s="18" t="s">
        <v>16</v>
      </c>
    </row>
    <row r="19" spans="1:36" ht="36" customHeight="1" x14ac:dyDescent="0.25">
      <c r="A19" s="110" t="s">
        <v>17</v>
      </c>
      <c r="B19" s="25" t="s">
        <v>18</v>
      </c>
      <c r="C19" s="111"/>
      <c r="D19" s="27">
        <v>20</v>
      </c>
      <c r="E19" s="112">
        <f t="shared" ref="E19:E53" si="0">C19*D19</f>
        <v>0</v>
      </c>
      <c r="F19" s="22"/>
      <c r="G19" s="113">
        <v>0.3</v>
      </c>
      <c r="H19" s="114">
        <f>G19/40*100</f>
        <v>0.75</v>
      </c>
      <c r="I19" s="115">
        <f>IF($C$219=0,0,C19*D19/$C$219*H19)</f>
        <v>0</v>
      </c>
      <c r="AI19" s="24">
        <f>IF(C19&gt;0,H19,0)</f>
        <v>0</v>
      </c>
    </row>
    <row r="20" spans="1:36" ht="36" customHeight="1" x14ac:dyDescent="0.25">
      <c r="A20" s="19" t="s">
        <v>19</v>
      </c>
      <c r="B20" s="25" t="s">
        <v>20</v>
      </c>
      <c r="C20" s="26"/>
      <c r="D20" s="27">
        <v>25</v>
      </c>
      <c r="E20" s="28">
        <f t="shared" si="0"/>
        <v>0</v>
      </c>
      <c r="F20" s="22"/>
      <c r="G20" s="29" t="s">
        <v>21</v>
      </c>
      <c r="H20" s="27"/>
      <c r="I20" s="30"/>
      <c r="AI20" s="24"/>
    </row>
    <row r="21" spans="1:36" ht="36" customHeight="1" x14ac:dyDescent="0.25">
      <c r="A21" s="19" t="s">
        <v>22</v>
      </c>
      <c r="B21" s="25" t="s">
        <v>23</v>
      </c>
      <c r="C21" s="26"/>
      <c r="D21" s="27">
        <v>40</v>
      </c>
      <c r="E21" s="28">
        <f t="shared" si="0"/>
        <v>0</v>
      </c>
      <c r="F21" s="22"/>
      <c r="G21" s="29" t="s">
        <v>21</v>
      </c>
      <c r="H21" s="27"/>
      <c r="I21" s="30"/>
      <c r="AI21" s="24"/>
    </row>
    <row r="22" spans="1:36" ht="36" customHeight="1" x14ac:dyDescent="0.25">
      <c r="A22" s="19" t="s">
        <v>24</v>
      </c>
      <c r="B22" s="25" t="s">
        <v>25</v>
      </c>
      <c r="C22" s="26"/>
      <c r="D22" s="27">
        <v>60</v>
      </c>
      <c r="E22" s="28">
        <f t="shared" si="0"/>
        <v>0</v>
      </c>
      <c r="F22" s="22"/>
      <c r="G22" s="31">
        <v>0.3</v>
      </c>
      <c r="H22" s="32">
        <f>G22/40*100</f>
        <v>0.75</v>
      </c>
      <c r="I22" s="30">
        <f>IF($C$219=0,0,C22*D22/$C$219*H22)</f>
        <v>0</v>
      </c>
      <c r="AH22" s="33"/>
      <c r="AI22" s="24">
        <f>IF(C22&gt;0,H22,0)</f>
        <v>0</v>
      </c>
      <c r="AJ22" s="34"/>
    </row>
    <row r="23" spans="1:36" ht="36" customHeight="1" x14ac:dyDescent="0.25">
      <c r="A23" s="19" t="s">
        <v>26</v>
      </c>
      <c r="B23" s="25" t="s">
        <v>27</v>
      </c>
      <c r="C23" s="26"/>
      <c r="D23" s="27">
        <v>800</v>
      </c>
      <c r="E23" s="28">
        <f t="shared" si="0"/>
        <v>0</v>
      </c>
      <c r="F23" s="22"/>
      <c r="G23" s="29" t="s">
        <v>21</v>
      </c>
      <c r="H23" s="27"/>
      <c r="I23" s="30"/>
      <c r="AI23" s="24"/>
    </row>
    <row r="24" spans="1:36" ht="36" customHeight="1" x14ac:dyDescent="0.25">
      <c r="A24" s="19" t="s">
        <v>28</v>
      </c>
      <c r="B24" s="25" t="s">
        <v>29</v>
      </c>
      <c r="C24" s="26"/>
      <c r="D24" s="27">
        <v>350</v>
      </c>
      <c r="E24" s="28">
        <f t="shared" si="0"/>
        <v>0</v>
      </c>
      <c r="F24" s="22"/>
      <c r="G24" s="29" t="s">
        <v>21</v>
      </c>
      <c r="H24" s="27"/>
      <c r="I24" s="30"/>
      <c r="AI24" s="24"/>
    </row>
    <row r="25" spans="1:36" ht="36" customHeight="1" x14ac:dyDescent="0.25">
      <c r="A25" s="19" t="s">
        <v>30</v>
      </c>
      <c r="B25" s="25" t="s">
        <v>31</v>
      </c>
      <c r="C25" s="26"/>
      <c r="D25" s="27">
        <v>350</v>
      </c>
      <c r="E25" s="28">
        <f t="shared" si="0"/>
        <v>0</v>
      </c>
      <c r="F25" s="22"/>
      <c r="G25" s="29" t="s">
        <v>21</v>
      </c>
      <c r="H25" s="27"/>
      <c r="I25" s="30"/>
      <c r="AI25" s="24"/>
    </row>
    <row r="26" spans="1:36" ht="36" customHeight="1" x14ac:dyDescent="0.25">
      <c r="A26" s="19" t="s">
        <v>32</v>
      </c>
      <c r="B26" s="25" t="s">
        <v>33</v>
      </c>
      <c r="C26" s="26"/>
      <c r="D26" s="27">
        <v>800</v>
      </c>
      <c r="E26" s="28">
        <f t="shared" si="0"/>
        <v>0</v>
      </c>
      <c r="F26" s="22"/>
      <c r="G26" s="29" t="s">
        <v>21</v>
      </c>
      <c r="H26" s="27"/>
      <c r="I26" s="30"/>
      <c r="AI26" s="24"/>
    </row>
    <row r="27" spans="1:36" ht="36" customHeight="1" x14ac:dyDescent="0.25">
      <c r="A27" s="19" t="s">
        <v>34</v>
      </c>
      <c r="B27" s="25" t="s">
        <v>35</v>
      </c>
      <c r="C27" s="26"/>
      <c r="D27" s="27">
        <v>800</v>
      </c>
      <c r="E27" s="28">
        <f t="shared" si="0"/>
        <v>0</v>
      </c>
      <c r="F27" s="22"/>
      <c r="G27" s="29" t="s">
        <v>21</v>
      </c>
      <c r="H27" s="27"/>
      <c r="I27" s="30"/>
      <c r="AI27" s="24"/>
    </row>
    <row r="28" spans="1:36" ht="36" customHeight="1" x14ac:dyDescent="0.25">
      <c r="A28" s="19" t="s">
        <v>36</v>
      </c>
      <c r="B28" s="25" t="s">
        <v>37</v>
      </c>
      <c r="C28" s="26"/>
      <c r="D28" s="27">
        <v>1300</v>
      </c>
      <c r="E28" s="28">
        <f t="shared" si="0"/>
        <v>0</v>
      </c>
      <c r="F28" s="22"/>
      <c r="G28" s="29" t="s">
        <v>21</v>
      </c>
      <c r="H28" s="27"/>
      <c r="I28" s="30"/>
      <c r="AI28" s="24"/>
    </row>
    <row r="29" spans="1:36" ht="36" customHeight="1" x14ac:dyDescent="0.25">
      <c r="A29" s="19" t="s">
        <v>38</v>
      </c>
      <c r="B29" s="25" t="s">
        <v>39</v>
      </c>
      <c r="C29" s="26"/>
      <c r="D29" s="27">
        <v>1300</v>
      </c>
      <c r="E29" s="28">
        <f t="shared" si="0"/>
        <v>0</v>
      </c>
      <c r="F29" s="22"/>
      <c r="G29" s="29" t="s">
        <v>21</v>
      </c>
      <c r="H29" s="27"/>
      <c r="I29" s="30"/>
      <c r="AI29" s="24"/>
    </row>
    <row r="30" spans="1:36" ht="36" customHeight="1" x14ac:dyDescent="0.25">
      <c r="A30" s="19" t="s">
        <v>40</v>
      </c>
      <c r="B30" s="25" t="s">
        <v>41</v>
      </c>
      <c r="C30" s="26"/>
      <c r="D30" s="27">
        <v>800</v>
      </c>
      <c r="E30" s="28">
        <f t="shared" si="0"/>
        <v>0</v>
      </c>
      <c r="F30" s="22"/>
      <c r="G30" s="29" t="s">
        <v>21</v>
      </c>
      <c r="H30" s="27"/>
      <c r="I30" s="30"/>
      <c r="AI30" s="24"/>
    </row>
    <row r="31" spans="1:36" ht="36" customHeight="1" x14ac:dyDescent="0.25">
      <c r="A31" s="19" t="s">
        <v>42</v>
      </c>
      <c r="B31" s="25" t="s">
        <v>43</v>
      </c>
      <c r="C31" s="26"/>
      <c r="D31" s="27">
        <v>100</v>
      </c>
      <c r="E31" s="28">
        <f t="shared" si="0"/>
        <v>0</v>
      </c>
      <c r="F31" s="22"/>
      <c r="G31" s="29" t="s">
        <v>21</v>
      </c>
      <c r="H31" s="27"/>
      <c r="I31" s="30"/>
      <c r="AI31" s="24"/>
    </row>
    <row r="32" spans="1:36" ht="36" customHeight="1" x14ac:dyDescent="0.25">
      <c r="A32" s="19" t="s">
        <v>44</v>
      </c>
      <c r="B32" s="25" t="s">
        <v>45</v>
      </c>
      <c r="C32" s="26"/>
      <c r="D32" s="27">
        <v>400</v>
      </c>
      <c r="E32" s="28">
        <f t="shared" si="0"/>
        <v>0</v>
      </c>
      <c r="F32" s="22"/>
      <c r="G32" s="31">
        <v>0.6</v>
      </c>
      <c r="H32" s="32">
        <f t="shared" ref="H32:H43" si="1">G32/40*100</f>
        <v>1.5</v>
      </c>
      <c r="I32" s="30">
        <f t="shared" ref="I32:I43" si="2">IF($C$219=0,0,C32*D32/$C$219*H32)</f>
        <v>0</v>
      </c>
      <c r="AI32" s="24">
        <f t="shared" ref="AI32:AI43" si="3">IF(C32&gt;0,H32,0)</f>
        <v>0</v>
      </c>
    </row>
    <row r="33" spans="1:35" ht="36" customHeight="1" x14ac:dyDescent="0.25">
      <c r="A33" s="19" t="s">
        <v>46</v>
      </c>
      <c r="B33" s="25" t="s">
        <v>47</v>
      </c>
      <c r="C33" s="26"/>
      <c r="D33" s="27">
        <v>600</v>
      </c>
      <c r="E33" s="28">
        <f t="shared" si="0"/>
        <v>0</v>
      </c>
      <c r="F33" s="22"/>
      <c r="G33" s="31">
        <v>0.9</v>
      </c>
      <c r="H33" s="32">
        <f t="shared" si="1"/>
        <v>2.25</v>
      </c>
      <c r="I33" s="30">
        <f t="shared" si="2"/>
        <v>0</v>
      </c>
      <c r="AI33" s="24">
        <f t="shared" si="3"/>
        <v>0</v>
      </c>
    </row>
    <row r="34" spans="1:35" ht="36" customHeight="1" x14ac:dyDescent="0.25">
      <c r="A34" s="19" t="s">
        <v>48</v>
      </c>
      <c r="B34" s="25" t="s">
        <v>49</v>
      </c>
      <c r="C34" s="26"/>
      <c r="D34" s="27">
        <v>800</v>
      </c>
      <c r="E34" s="28">
        <f t="shared" si="0"/>
        <v>0</v>
      </c>
      <c r="F34" s="22"/>
      <c r="G34" s="31">
        <v>0.9</v>
      </c>
      <c r="H34" s="32">
        <f t="shared" si="1"/>
        <v>2.25</v>
      </c>
      <c r="I34" s="30">
        <f t="shared" si="2"/>
        <v>0</v>
      </c>
      <c r="AI34" s="24">
        <f t="shared" si="3"/>
        <v>0</v>
      </c>
    </row>
    <row r="35" spans="1:35" ht="36" customHeight="1" x14ac:dyDescent="0.25">
      <c r="A35" s="19" t="s">
        <v>50</v>
      </c>
      <c r="B35" s="25" t="s">
        <v>51</v>
      </c>
      <c r="C35" s="26"/>
      <c r="D35" s="27">
        <v>1100</v>
      </c>
      <c r="E35" s="28">
        <f t="shared" si="0"/>
        <v>0</v>
      </c>
      <c r="F35" s="22"/>
      <c r="G35" s="35">
        <v>0.1</v>
      </c>
      <c r="H35" s="32">
        <f t="shared" si="1"/>
        <v>0.25</v>
      </c>
      <c r="I35" s="30">
        <f t="shared" si="2"/>
        <v>0</v>
      </c>
      <c r="AI35" s="24">
        <f t="shared" si="3"/>
        <v>0</v>
      </c>
    </row>
    <row r="36" spans="1:35" ht="36" customHeight="1" x14ac:dyDescent="0.25">
      <c r="A36" s="19" t="s">
        <v>202</v>
      </c>
      <c r="B36" s="25" t="s">
        <v>203</v>
      </c>
      <c r="C36" s="26"/>
      <c r="D36" s="27">
        <v>1100</v>
      </c>
      <c r="E36" s="28">
        <f t="shared" si="0"/>
        <v>0</v>
      </c>
      <c r="F36" s="22"/>
      <c r="G36" s="29" t="s">
        <v>21</v>
      </c>
      <c r="H36" s="29"/>
      <c r="I36" s="30"/>
      <c r="AI36" s="24"/>
    </row>
    <row r="37" spans="1:35" ht="36" customHeight="1" x14ac:dyDescent="0.25">
      <c r="A37" s="19" t="s">
        <v>52</v>
      </c>
      <c r="B37" s="25" t="s">
        <v>53</v>
      </c>
      <c r="C37" s="26"/>
      <c r="D37" s="27">
        <v>220</v>
      </c>
      <c r="E37" s="28">
        <f t="shared" si="0"/>
        <v>0</v>
      </c>
      <c r="F37" s="22"/>
      <c r="G37" s="31">
        <v>0.3</v>
      </c>
      <c r="H37" s="32">
        <f t="shared" si="1"/>
        <v>0.75</v>
      </c>
      <c r="I37" s="30">
        <f t="shared" si="2"/>
        <v>0</v>
      </c>
      <c r="AH37" s="36"/>
      <c r="AI37" s="24">
        <f t="shared" si="3"/>
        <v>0</v>
      </c>
    </row>
    <row r="38" spans="1:35" ht="36" customHeight="1" x14ac:dyDescent="0.25">
      <c r="A38" s="19" t="s">
        <v>54</v>
      </c>
      <c r="B38" s="25" t="s">
        <v>2</v>
      </c>
      <c r="C38" s="26"/>
      <c r="D38" s="27">
        <v>140</v>
      </c>
      <c r="E38" s="28">
        <f t="shared" si="0"/>
        <v>0</v>
      </c>
      <c r="F38" s="22"/>
      <c r="G38" s="31">
        <v>0.1</v>
      </c>
      <c r="H38" s="32">
        <f t="shared" si="1"/>
        <v>0.25</v>
      </c>
      <c r="I38" s="30">
        <f t="shared" si="2"/>
        <v>0</v>
      </c>
      <c r="AH38" s="36"/>
      <c r="AI38" s="24">
        <f t="shared" si="3"/>
        <v>0</v>
      </c>
    </row>
    <row r="39" spans="1:35" ht="36" customHeight="1" x14ac:dyDescent="0.25">
      <c r="A39" s="19" t="s">
        <v>55</v>
      </c>
      <c r="B39" s="25" t="s">
        <v>56</v>
      </c>
      <c r="C39" s="26"/>
      <c r="D39" s="27">
        <v>200</v>
      </c>
      <c r="E39" s="28">
        <f t="shared" si="0"/>
        <v>0</v>
      </c>
      <c r="F39" s="22"/>
      <c r="G39" s="31">
        <v>0.2</v>
      </c>
      <c r="H39" s="32">
        <f t="shared" si="1"/>
        <v>0.5</v>
      </c>
      <c r="I39" s="30">
        <f t="shared" si="2"/>
        <v>0</v>
      </c>
      <c r="AI39" s="24">
        <f t="shared" si="3"/>
        <v>0</v>
      </c>
    </row>
    <row r="40" spans="1:35" ht="36" customHeight="1" x14ac:dyDescent="0.25">
      <c r="A40" s="19" t="s">
        <v>57</v>
      </c>
      <c r="B40" s="25" t="s">
        <v>0</v>
      </c>
      <c r="C40" s="26"/>
      <c r="D40" s="27">
        <v>80</v>
      </c>
      <c r="E40" s="28">
        <f t="shared" si="0"/>
        <v>0</v>
      </c>
      <c r="F40" s="22"/>
      <c r="G40" s="31">
        <v>0.15</v>
      </c>
      <c r="H40" s="32">
        <f t="shared" si="1"/>
        <v>0.375</v>
      </c>
      <c r="I40" s="30">
        <f t="shared" si="2"/>
        <v>0</v>
      </c>
      <c r="AI40" s="24">
        <f t="shared" si="3"/>
        <v>0</v>
      </c>
    </row>
    <row r="41" spans="1:35" ht="36" customHeight="1" x14ac:dyDescent="0.25">
      <c r="A41" s="19" t="s">
        <v>58</v>
      </c>
      <c r="B41" s="25" t="s">
        <v>1</v>
      </c>
      <c r="C41" s="26"/>
      <c r="D41" s="27">
        <v>100</v>
      </c>
      <c r="E41" s="28">
        <f t="shared" si="0"/>
        <v>0</v>
      </c>
      <c r="F41" s="22"/>
      <c r="G41" s="31">
        <v>0.15</v>
      </c>
      <c r="H41" s="32">
        <f t="shared" si="1"/>
        <v>0.375</v>
      </c>
      <c r="I41" s="30">
        <f t="shared" si="2"/>
        <v>0</v>
      </c>
      <c r="AI41" s="24">
        <f t="shared" si="3"/>
        <v>0</v>
      </c>
    </row>
    <row r="42" spans="1:35" ht="36" customHeight="1" x14ac:dyDescent="0.25">
      <c r="A42" s="19" t="s">
        <v>201</v>
      </c>
      <c r="B42" s="25" t="s">
        <v>205</v>
      </c>
      <c r="C42" s="26"/>
      <c r="D42" s="27">
        <v>70</v>
      </c>
      <c r="E42" s="28">
        <f t="shared" si="0"/>
        <v>0</v>
      </c>
      <c r="F42" s="22"/>
      <c r="G42" s="31">
        <v>0.15</v>
      </c>
      <c r="H42" s="32">
        <f t="shared" si="1"/>
        <v>0.375</v>
      </c>
      <c r="I42" s="30">
        <f t="shared" si="2"/>
        <v>0</v>
      </c>
      <c r="AI42" s="24">
        <f t="shared" si="3"/>
        <v>0</v>
      </c>
    </row>
    <row r="43" spans="1:35" ht="36" customHeight="1" x14ac:dyDescent="0.25">
      <c r="A43" s="19" t="s">
        <v>204</v>
      </c>
      <c r="B43" s="25" t="s">
        <v>59</v>
      </c>
      <c r="C43" s="26"/>
      <c r="D43" s="27">
        <v>300</v>
      </c>
      <c r="E43" s="28">
        <f t="shared" si="0"/>
        <v>0</v>
      </c>
      <c r="F43" s="22"/>
      <c r="G43" s="31">
        <v>0.2</v>
      </c>
      <c r="H43" s="32">
        <f t="shared" si="1"/>
        <v>0.5</v>
      </c>
      <c r="I43" s="30">
        <f t="shared" si="2"/>
        <v>0</v>
      </c>
      <c r="AI43" s="24">
        <f t="shared" si="3"/>
        <v>0</v>
      </c>
    </row>
    <row r="44" spans="1:35" ht="36" customHeight="1" x14ac:dyDescent="0.25">
      <c r="A44" s="19" t="s">
        <v>60</v>
      </c>
      <c r="B44" s="25" t="s">
        <v>61</v>
      </c>
      <c r="C44" s="26"/>
      <c r="D44" s="27">
        <v>15</v>
      </c>
      <c r="E44" s="28">
        <f t="shared" si="0"/>
        <v>0</v>
      </c>
      <c r="F44" s="22"/>
      <c r="G44" s="29" t="s">
        <v>21</v>
      </c>
      <c r="H44" s="29"/>
      <c r="I44" s="30"/>
      <c r="AI44" s="24"/>
    </row>
    <row r="45" spans="1:35" ht="36" customHeight="1" x14ac:dyDescent="0.25">
      <c r="A45" s="19" t="s">
        <v>62</v>
      </c>
      <c r="B45" s="25" t="s">
        <v>63</v>
      </c>
      <c r="C45" s="26"/>
      <c r="D45" s="27">
        <v>8</v>
      </c>
      <c r="E45" s="28">
        <f t="shared" si="0"/>
        <v>0</v>
      </c>
      <c r="F45" s="22"/>
      <c r="G45" s="29" t="s">
        <v>21</v>
      </c>
      <c r="H45" s="29"/>
      <c r="I45" s="30"/>
      <c r="AI45" s="24"/>
    </row>
    <row r="46" spans="1:35" ht="36" customHeight="1" x14ac:dyDescent="0.25">
      <c r="A46" s="19" t="s">
        <v>64</v>
      </c>
      <c r="B46" s="25" t="s">
        <v>65</v>
      </c>
      <c r="C46" s="26"/>
      <c r="D46" s="27">
        <v>5</v>
      </c>
      <c r="E46" s="28">
        <f t="shared" si="0"/>
        <v>0</v>
      </c>
      <c r="F46" s="22"/>
      <c r="G46" s="29" t="s">
        <v>21</v>
      </c>
      <c r="H46" s="29"/>
      <c r="I46" s="30"/>
      <c r="AI46" s="24"/>
    </row>
    <row r="47" spans="1:35" ht="36" customHeight="1" x14ac:dyDescent="0.25">
      <c r="A47" s="19" t="s">
        <v>66</v>
      </c>
      <c r="B47" s="25" t="s">
        <v>67</v>
      </c>
      <c r="C47" s="37"/>
      <c r="D47" s="27">
        <v>13</v>
      </c>
      <c r="E47" s="28">
        <f t="shared" si="0"/>
        <v>0</v>
      </c>
      <c r="F47" s="22"/>
      <c r="G47" s="35">
        <v>0.5</v>
      </c>
      <c r="H47" s="32">
        <f t="shared" ref="H47:H52" si="4">G47/40*100</f>
        <v>1.25</v>
      </c>
      <c r="I47" s="30">
        <f t="shared" ref="I47:I52" si="5">IF($C$219=0,0,C47*D47/$C$219*H47)</f>
        <v>0</v>
      </c>
      <c r="AI47" s="24">
        <f t="shared" ref="AI47:AI76" si="6">IF(C47&gt;0,H47,0)</f>
        <v>0</v>
      </c>
    </row>
    <row r="48" spans="1:35" ht="36" customHeight="1" x14ac:dyDescent="0.25">
      <c r="A48" s="19" t="s">
        <v>68</v>
      </c>
      <c r="B48" s="25" t="s">
        <v>69</v>
      </c>
      <c r="C48" s="37"/>
      <c r="D48" s="27">
        <v>20</v>
      </c>
      <c r="E48" s="28">
        <f t="shared" si="0"/>
        <v>0</v>
      </c>
      <c r="F48" s="22"/>
      <c r="G48" s="35">
        <v>0.5</v>
      </c>
      <c r="H48" s="32">
        <f t="shared" si="4"/>
        <v>1.25</v>
      </c>
      <c r="I48" s="30">
        <f t="shared" si="5"/>
        <v>0</v>
      </c>
      <c r="AI48" s="24">
        <f t="shared" si="6"/>
        <v>0</v>
      </c>
    </row>
    <row r="49" spans="1:35" ht="36" customHeight="1" x14ac:dyDescent="0.25">
      <c r="A49" s="19" t="s">
        <v>70</v>
      </c>
      <c r="B49" s="25" t="s">
        <v>71</v>
      </c>
      <c r="C49" s="37"/>
      <c r="D49" s="27">
        <v>20</v>
      </c>
      <c r="E49" s="28">
        <f t="shared" si="0"/>
        <v>0</v>
      </c>
      <c r="F49" s="22"/>
      <c r="G49" s="31">
        <v>0.7</v>
      </c>
      <c r="H49" s="32">
        <f t="shared" si="4"/>
        <v>1.7499999999999998</v>
      </c>
      <c r="I49" s="30">
        <f t="shared" si="5"/>
        <v>0</v>
      </c>
      <c r="AI49" s="24">
        <f t="shared" si="6"/>
        <v>0</v>
      </c>
    </row>
    <row r="50" spans="1:35" ht="36" customHeight="1" x14ac:dyDescent="0.25">
      <c r="A50" s="19" t="s">
        <v>72</v>
      </c>
      <c r="B50" s="25" t="s">
        <v>73</v>
      </c>
      <c r="C50" s="37"/>
      <c r="D50" s="27">
        <v>8</v>
      </c>
      <c r="E50" s="28">
        <f t="shared" si="0"/>
        <v>0</v>
      </c>
      <c r="F50" s="22"/>
      <c r="G50" s="35">
        <v>0.5</v>
      </c>
      <c r="H50" s="32">
        <f t="shared" si="4"/>
        <v>1.25</v>
      </c>
      <c r="I50" s="30">
        <f t="shared" si="5"/>
        <v>0</v>
      </c>
      <c r="AI50" s="24">
        <f t="shared" si="6"/>
        <v>0</v>
      </c>
    </row>
    <row r="51" spans="1:35" ht="36" customHeight="1" x14ac:dyDescent="0.25">
      <c r="A51" s="19" t="s">
        <v>74</v>
      </c>
      <c r="B51" s="25" t="s">
        <v>75</v>
      </c>
      <c r="C51" s="37"/>
      <c r="D51" s="27">
        <v>8</v>
      </c>
      <c r="E51" s="28">
        <f t="shared" si="0"/>
        <v>0</v>
      </c>
      <c r="F51" s="22"/>
      <c r="G51" s="31">
        <v>0.7</v>
      </c>
      <c r="H51" s="32">
        <f t="shared" si="4"/>
        <v>1.7499999999999998</v>
      </c>
      <c r="I51" s="30">
        <f t="shared" si="5"/>
        <v>0</v>
      </c>
      <c r="AI51" s="24">
        <f t="shared" si="6"/>
        <v>0</v>
      </c>
    </row>
    <row r="52" spans="1:35" ht="36" customHeight="1" x14ac:dyDescent="0.25">
      <c r="A52" s="19" t="s">
        <v>76</v>
      </c>
      <c r="B52" s="25" t="s">
        <v>77</v>
      </c>
      <c r="C52" s="37"/>
      <c r="D52" s="27">
        <v>8</v>
      </c>
      <c r="E52" s="28">
        <f t="shared" si="0"/>
        <v>0</v>
      </c>
      <c r="F52" s="22"/>
      <c r="G52" s="31">
        <v>0.7</v>
      </c>
      <c r="H52" s="32">
        <f t="shared" si="4"/>
        <v>1.7499999999999998</v>
      </c>
      <c r="I52" s="30">
        <f t="shared" si="5"/>
        <v>0</v>
      </c>
      <c r="AI52" s="24">
        <f t="shared" si="6"/>
        <v>0</v>
      </c>
    </row>
    <row r="53" spans="1:35" ht="36" customHeight="1" x14ac:dyDescent="0.25">
      <c r="A53" s="19" t="s">
        <v>78</v>
      </c>
      <c r="B53" s="25" t="s">
        <v>79</v>
      </c>
      <c r="C53" s="37"/>
      <c r="D53" s="27">
        <v>8</v>
      </c>
      <c r="E53" s="28">
        <f t="shared" si="0"/>
        <v>0</v>
      </c>
      <c r="F53" s="22"/>
      <c r="G53" s="29" t="s">
        <v>21</v>
      </c>
      <c r="H53" s="32"/>
      <c r="I53" s="30"/>
      <c r="AI53" s="24">
        <f t="shared" si="6"/>
        <v>0</v>
      </c>
    </row>
    <row r="54" spans="1:35" ht="36" customHeight="1" x14ac:dyDescent="0.25">
      <c r="A54" s="19" t="s">
        <v>80</v>
      </c>
      <c r="B54" s="25" t="s">
        <v>81</v>
      </c>
      <c r="C54" s="37"/>
      <c r="D54" s="27">
        <v>15</v>
      </c>
      <c r="E54" s="28">
        <f t="shared" ref="E54:E85" si="7">C54*D54</f>
        <v>0</v>
      </c>
      <c r="F54" s="22"/>
      <c r="G54" s="29" t="s">
        <v>21</v>
      </c>
      <c r="H54" s="32"/>
      <c r="I54" s="30"/>
      <c r="AI54" s="24">
        <f t="shared" si="6"/>
        <v>0</v>
      </c>
    </row>
    <row r="55" spans="1:35" ht="36" customHeight="1" x14ac:dyDescent="0.25">
      <c r="A55" s="19" t="s">
        <v>82</v>
      </c>
      <c r="B55" s="25" t="s">
        <v>195</v>
      </c>
      <c r="C55" s="37"/>
      <c r="D55" s="27">
        <v>5</v>
      </c>
      <c r="E55" s="28">
        <f t="shared" si="7"/>
        <v>0</v>
      </c>
      <c r="F55" s="22"/>
      <c r="G55" s="29" t="s">
        <v>21</v>
      </c>
      <c r="H55" s="32"/>
      <c r="I55" s="30"/>
      <c r="AI55" s="24"/>
    </row>
    <row r="56" spans="1:35" ht="36" customHeight="1" x14ac:dyDescent="0.25">
      <c r="A56" s="19" t="s">
        <v>196</v>
      </c>
      <c r="B56" s="25" t="s">
        <v>83</v>
      </c>
      <c r="C56" s="37"/>
      <c r="D56" s="27">
        <v>4</v>
      </c>
      <c r="E56" s="28">
        <f t="shared" si="7"/>
        <v>0</v>
      </c>
      <c r="F56" s="22"/>
      <c r="G56" s="31">
        <v>0.5</v>
      </c>
      <c r="H56" s="32">
        <f t="shared" ref="H56:H76" si="8">G56/40*100</f>
        <v>1.25</v>
      </c>
      <c r="I56" s="30">
        <f t="shared" ref="I56:I76" si="9">IF($C$219=0,0,C56*D56/$C$219*H56)</f>
        <v>0</v>
      </c>
      <c r="AI56" s="24">
        <f t="shared" si="6"/>
        <v>0</v>
      </c>
    </row>
    <row r="57" spans="1:35" ht="36" customHeight="1" x14ac:dyDescent="0.25">
      <c r="A57" s="19" t="s">
        <v>197</v>
      </c>
      <c r="B57" s="25" t="s">
        <v>84</v>
      </c>
      <c r="C57" s="37"/>
      <c r="D57" s="27">
        <v>2</v>
      </c>
      <c r="E57" s="28">
        <f t="shared" si="7"/>
        <v>0</v>
      </c>
      <c r="F57" s="22"/>
      <c r="G57" s="35">
        <v>0.5</v>
      </c>
      <c r="H57" s="32">
        <f t="shared" si="8"/>
        <v>1.25</v>
      </c>
      <c r="I57" s="30">
        <f t="shared" si="9"/>
        <v>0</v>
      </c>
      <c r="AI57" s="24">
        <f t="shared" si="6"/>
        <v>0</v>
      </c>
    </row>
    <row r="58" spans="1:35" ht="36" customHeight="1" x14ac:dyDescent="0.25">
      <c r="A58" s="19" t="s">
        <v>198</v>
      </c>
      <c r="B58" s="25" t="s">
        <v>85</v>
      </c>
      <c r="C58" s="37"/>
      <c r="D58" s="27">
        <v>2</v>
      </c>
      <c r="E58" s="28">
        <f t="shared" si="7"/>
        <v>0</v>
      </c>
      <c r="F58" s="22"/>
      <c r="G58" s="31">
        <v>0.7</v>
      </c>
      <c r="H58" s="32">
        <f t="shared" si="8"/>
        <v>1.7499999999999998</v>
      </c>
      <c r="I58" s="30">
        <f t="shared" si="9"/>
        <v>0</v>
      </c>
      <c r="AI58" s="24">
        <f t="shared" si="6"/>
        <v>0</v>
      </c>
    </row>
    <row r="59" spans="1:35" ht="36" customHeight="1" x14ac:dyDescent="0.25">
      <c r="A59" s="19" t="s">
        <v>87</v>
      </c>
      <c r="B59" s="25" t="s">
        <v>86</v>
      </c>
      <c r="C59" s="37"/>
      <c r="D59" s="27">
        <v>4</v>
      </c>
      <c r="E59" s="28">
        <f t="shared" si="7"/>
        <v>0</v>
      </c>
      <c r="F59" s="22"/>
      <c r="G59" s="31">
        <v>0.5</v>
      </c>
      <c r="H59" s="32">
        <f t="shared" si="8"/>
        <v>1.25</v>
      </c>
      <c r="I59" s="30">
        <f t="shared" si="9"/>
        <v>0</v>
      </c>
      <c r="AI59" s="24">
        <f t="shared" si="6"/>
        <v>0</v>
      </c>
    </row>
    <row r="60" spans="1:35" ht="36" customHeight="1" x14ac:dyDescent="0.25">
      <c r="A60" s="19" t="s">
        <v>90</v>
      </c>
      <c r="B60" s="25" t="s">
        <v>88</v>
      </c>
      <c r="C60" s="37"/>
      <c r="D60" s="27">
        <v>2</v>
      </c>
      <c r="E60" s="28">
        <f t="shared" si="7"/>
        <v>0</v>
      </c>
      <c r="F60" s="22"/>
      <c r="G60" s="35">
        <v>0.5</v>
      </c>
      <c r="H60" s="32">
        <f t="shared" si="8"/>
        <v>1.25</v>
      </c>
      <c r="I60" s="30">
        <f t="shared" si="9"/>
        <v>0</v>
      </c>
      <c r="AI60" s="24">
        <f t="shared" si="6"/>
        <v>0</v>
      </c>
    </row>
    <row r="61" spans="1:35" ht="36" customHeight="1" x14ac:dyDescent="0.25">
      <c r="A61" s="19" t="s">
        <v>92</v>
      </c>
      <c r="B61" s="25" t="s">
        <v>89</v>
      </c>
      <c r="C61" s="37"/>
      <c r="D61" s="27">
        <v>2</v>
      </c>
      <c r="E61" s="28">
        <f t="shared" si="7"/>
        <v>0</v>
      </c>
      <c r="F61" s="22"/>
      <c r="G61" s="31">
        <v>0.7</v>
      </c>
      <c r="H61" s="32">
        <f t="shared" si="8"/>
        <v>1.7499999999999998</v>
      </c>
      <c r="I61" s="30">
        <f t="shared" si="9"/>
        <v>0</v>
      </c>
      <c r="AI61" s="24">
        <f t="shared" si="6"/>
        <v>0</v>
      </c>
    </row>
    <row r="62" spans="1:35" ht="36" customHeight="1" x14ac:dyDescent="0.25">
      <c r="A62" s="19" t="s">
        <v>94</v>
      </c>
      <c r="B62" s="25" t="s">
        <v>91</v>
      </c>
      <c r="C62" s="37"/>
      <c r="D62" s="27">
        <v>4</v>
      </c>
      <c r="E62" s="28">
        <f t="shared" si="7"/>
        <v>0</v>
      </c>
      <c r="F62" s="22"/>
      <c r="G62" s="31">
        <v>0.7</v>
      </c>
      <c r="H62" s="32">
        <f t="shared" si="8"/>
        <v>1.7499999999999998</v>
      </c>
      <c r="I62" s="30">
        <f t="shared" si="9"/>
        <v>0</v>
      </c>
      <c r="AI62" s="24">
        <f t="shared" si="6"/>
        <v>0</v>
      </c>
    </row>
    <row r="63" spans="1:35" ht="36" customHeight="1" x14ac:dyDescent="0.25">
      <c r="A63" s="19" t="s">
        <v>96</v>
      </c>
      <c r="B63" s="25" t="s">
        <v>93</v>
      </c>
      <c r="C63" s="37"/>
      <c r="D63" s="27">
        <v>2</v>
      </c>
      <c r="E63" s="28">
        <f t="shared" si="7"/>
        <v>0</v>
      </c>
      <c r="F63" s="22"/>
      <c r="G63" s="31">
        <v>0.7</v>
      </c>
      <c r="H63" s="32">
        <f t="shared" si="8"/>
        <v>1.7499999999999998</v>
      </c>
      <c r="I63" s="30">
        <f t="shared" si="9"/>
        <v>0</v>
      </c>
      <c r="AI63" s="24">
        <f t="shared" si="6"/>
        <v>0</v>
      </c>
    </row>
    <row r="64" spans="1:35" ht="36" customHeight="1" x14ac:dyDescent="0.25">
      <c r="A64" s="19" t="s">
        <v>98</v>
      </c>
      <c r="B64" s="25" t="s">
        <v>95</v>
      </c>
      <c r="C64" s="78"/>
      <c r="D64" s="27">
        <v>3</v>
      </c>
      <c r="E64" s="28">
        <f t="shared" si="7"/>
        <v>0</v>
      </c>
      <c r="F64" s="22"/>
      <c r="G64" s="31">
        <v>0.75</v>
      </c>
      <c r="H64" s="32">
        <f t="shared" si="8"/>
        <v>1.875</v>
      </c>
      <c r="I64" s="30">
        <f t="shared" si="9"/>
        <v>0</v>
      </c>
      <c r="AI64" s="24">
        <f t="shared" si="6"/>
        <v>0</v>
      </c>
    </row>
    <row r="65" spans="1:35" ht="36" customHeight="1" x14ac:dyDescent="0.25">
      <c r="A65" s="19" t="s">
        <v>100</v>
      </c>
      <c r="B65" s="25" t="s">
        <v>97</v>
      </c>
      <c r="C65" s="78"/>
      <c r="D65" s="27">
        <v>3</v>
      </c>
      <c r="E65" s="28">
        <f t="shared" si="7"/>
        <v>0</v>
      </c>
      <c r="F65" s="22"/>
      <c r="G65" s="31">
        <v>0.75</v>
      </c>
      <c r="H65" s="32">
        <f t="shared" si="8"/>
        <v>1.875</v>
      </c>
      <c r="I65" s="30">
        <f t="shared" si="9"/>
        <v>0</v>
      </c>
      <c r="AI65" s="24">
        <f t="shared" si="6"/>
        <v>0</v>
      </c>
    </row>
    <row r="66" spans="1:35" ht="36" customHeight="1" x14ac:dyDescent="0.25">
      <c r="A66" s="19" t="s">
        <v>102</v>
      </c>
      <c r="B66" s="25" t="s">
        <v>99</v>
      </c>
      <c r="C66" s="78"/>
      <c r="D66" s="27">
        <v>3</v>
      </c>
      <c r="E66" s="28">
        <f t="shared" si="7"/>
        <v>0</v>
      </c>
      <c r="F66" s="22"/>
      <c r="G66" s="31">
        <v>0.75</v>
      </c>
      <c r="H66" s="32">
        <f t="shared" si="8"/>
        <v>1.875</v>
      </c>
      <c r="I66" s="30">
        <f t="shared" si="9"/>
        <v>0</v>
      </c>
      <c r="AI66" s="24">
        <f t="shared" si="6"/>
        <v>0</v>
      </c>
    </row>
    <row r="67" spans="1:35" ht="36" customHeight="1" x14ac:dyDescent="0.25">
      <c r="A67" s="19" t="s">
        <v>104</v>
      </c>
      <c r="B67" s="25" t="s">
        <v>101</v>
      </c>
      <c r="C67" s="78"/>
      <c r="D67" s="27">
        <v>4</v>
      </c>
      <c r="E67" s="28">
        <f t="shared" si="7"/>
        <v>0</v>
      </c>
      <c r="F67" s="22"/>
      <c r="G67" s="31">
        <v>0.75</v>
      </c>
      <c r="H67" s="32">
        <f t="shared" si="8"/>
        <v>1.875</v>
      </c>
      <c r="I67" s="30">
        <f t="shared" si="9"/>
        <v>0</v>
      </c>
      <c r="AI67" s="24">
        <f t="shared" si="6"/>
        <v>0</v>
      </c>
    </row>
    <row r="68" spans="1:35" ht="36" customHeight="1" x14ac:dyDescent="0.25">
      <c r="A68" s="19" t="s">
        <v>106</v>
      </c>
      <c r="B68" s="25" t="s">
        <v>103</v>
      </c>
      <c r="C68" s="78"/>
      <c r="D68" s="27">
        <v>4</v>
      </c>
      <c r="E68" s="28">
        <f t="shared" si="7"/>
        <v>0</v>
      </c>
      <c r="F68" s="22"/>
      <c r="G68" s="31">
        <v>0.75</v>
      </c>
      <c r="H68" s="32">
        <f t="shared" si="8"/>
        <v>1.875</v>
      </c>
      <c r="I68" s="30">
        <f t="shared" si="9"/>
        <v>0</v>
      </c>
      <c r="AI68" s="24">
        <f t="shared" si="6"/>
        <v>0</v>
      </c>
    </row>
    <row r="69" spans="1:35" ht="36" customHeight="1" x14ac:dyDescent="0.25">
      <c r="A69" s="19" t="s">
        <v>108</v>
      </c>
      <c r="B69" s="25" t="s">
        <v>105</v>
      </c>
      <c r="C69" s="78"/>
      <c r="D69" s="27">
        <v>4</v>
      </c>
      <c r="E69" s="28">
        <f t="shared" si="7"/>
        <v>0</v>
      </c>
      <c r="F69" s="22"/>
      <c r="G69" s="31">
        <v>0.75</v>
      </c>
      <c r="H69" s="32">
        <f t="shared" si="8"/>
        <v>1.875</v>
      </c>
      <c r="I69" s="30">
        <f t="shared" si="9"/>
        <v>0</v>
      </c>
      <c r="AI69" s="24">
        <f t="shared" si="6"/>
        <v>0</v>
      </c>
    </row>
    <row r="70" spans="1:35" ht="36" customHeight="1" x14ac:dyDescent="0.25">
      <c r="A70" s="19" t="s">
        <v>110</v>
      </c>
      <c r="B70" s="25" t="s">
        <v>107</v>
      </c>
      <c r="C70" s="37"/>
      <c r="D70" s="27">
        <v>1</v>
      </c>
      <c r="E70" s="28">
        <f t="shared" si="7"/>
        <v>0</v>
      </c>
      <c r="F70" s="22"/>
      <c r="G70" s="31">
        <v>0.75</v>
      </c>
      <c r="H70" s="32">
        <f t="shared" si="8"/>
        <v>1.875</v>
      </c>
      <c r="I70" s="30">
        <f t="shared" si="9"/>
        <v>0</v>
      </c>
      <c r="AI70" s="24">
        <f t="shared" si="6"/>
        <v>0</v>
      </c>
    </row>
    <row r="71" spans="1:35" ht="36" customHeight="1" x14ac:dyDescent="0.25">
      <c r="A71" s="19" t="s">
        <v>112</v>
      </c>
      <c r="B71" s="25" t="s">
        <v>109</v>
      </c>
      <c r="C71" s="37"/>
      <c r="D71" s="27">
        <v>2</v>
      </c>
      <c r="E71" s="28">
        <f t="shared" si="7"/>
        <v>0</v>
      </c>
      <c r="F71" s="22"/>
      <c r="G71" s="31">
        <v>0.02</v>
      </c>
      <c r="H71" s="32">
        <f t="shared" si="8"/>
        <v>0.05</v>
      </c>
      <c r="I71" s="30">
        <f t="shared" si="9"/>
        <v>0</v>
      </c>
      <c r="AI71" s="24">
        <f t="shared" si="6"/>
        <v>0</v>
      </c>
    </row>
    <row r="72" spans="1:35" ht="36" customHeight="1" x14ac:dyDescent="0.25">
      <c r="A72" s="19" t="s">
        <v>199</v>
      </c>
      <c r="B72" s="25" t="s">
        <v>111</v>
      </c>
      <c r="C72" s="37"/>
      <c r="D72" s="27">
        <v>3</v>
      </c>
      <c r="E72" s="28">
        <f t="shared" si="7"/>
        <v>0</v>
      </c>
      <c r="F72" s="22"/>
      <c r="G72" s="31">
        <v>0.02</v>
      </c>
      <c r="H72" s="32">
        <f t="shared" si="8"/>
        <v>0.05</v>
      </c>
      <c r="I72" s="30">
        <f t="shared" si="9"/>
        <v>0</v>
      </c>
      <c r="AI72" s="24">
        <f t="shared" si="6"/>
        <v>0</v>
      </c>
    </row>
    <row r="73" spans="1:35" ht="36" customHeight="1" x14ac:dyDescent="0.25">
      <c r="A73" s="19" t="s">
        <v>200</v>
      </c>
      <c r="B73" s="25" t="s">
        <v>113</v>
      </c>
      <c r="C73" s="26"/>
      <c r="D73" s="27">
        <v>350</v>
      </c>
      <c r="E73" s="28">
        <f t="shared" si="7"/>
        <v>0</v>
      </c>
      <c r="F73" s="22"/>
      <c r="G73" s="35">
        <v>0.2</v>
      </c>
      <c r="H73" s="32">
        <f t="shared" si="8"/>
        <v>0.5</v>
      </c>
      <c r="I73" s="30">
        <f t="shared" si="9"/>
        <v>0</v>
      </c>
      <c r="AI73" s="24">
        <f t="shared" si="6"/>
        <v>0</v>
      </c>
    </row>
    <row r="74" spans="1:35" ht="36" customHeight="1" x14ac:dyDescent="0.25">
      <c r="A74" s="19" t="s">
        <v>114</v>
      </c>
      <c r="B74" s="25" t="s">
        <v>115</v>
      </c>
      <c r="C74" s="26"/>
      <c r="D74" s="27">
        <v>3</v>
      </c>
      <c r="E74" s="28">
        <f t="shared" si="7"/>
        <v>0</v>
      </c>
      <c r="F74" s="22"/>
      <c r="G74" s="31">
        <v>0.1</v>
      </c>
      <c r="H74" s="32">
        <f t="shared" si="8"/>
        <v>0.25</v>
      </c>
      <c r="I74" s="30">
        <f t="shared" si="9"/>
        <v>0</v>
      </c>
      <c r="AI74" s="24">
        <f t="shared" si="6"/>
        <v>0</v>
      </c>
    </row>
    <row r="75" spans="1:35" ht="36" customHeight="1" x14ac:dyDescent="0.25">
      <c r="A75" s="19" t="s">
        <v>116</v>
      </c>
      <c r="B75" s="25" t="s">
        <v>117</v>
      </c>
      <c r="C75" s="26"/>
      <c r="D75" s="27">
        <v>3</v>
      </c>
      <c r="E75" s="28">
        <f t="shared" si="7"/>
        <v>0</v>
      </c>
      <c r="F75" s="22"/>
      <c r="G75" s="31">
        <v>0.1</v>
      </c>
      <c r="H75" s="32">
        <f t="shared" si="8"/>
        <v>0.25</v>
      </c>
      <c r="I75" s="30">
        <f t="shared" si="9"/>
        <v>0</v>
      </c>
      <c r="AI75" s="24">
        <f t="shared" si="6"/>
        <v>0</v>
      </c>
    </row>
    <row r="76" spans="1:35" ht="36" customHeight="1" x14ac:dyDescent="0.25">
      <c r="A76" s="19" t="s">
        <v>118</v>
      </c>
      <c r="B76" s="25" t="s">
        <v>119</v>
      </c>
      <c r="C76" s="26"/>
      <c r="D76" s="27">
        <v>2500</v>
      </c>
      <c r="E76" s="28">
        <f t="shared" si="7"/>
        <v>0</v>
      </c>
      <c r="F76" s="22"/>
      <c r="G76" s="31">
        <v>0.1</v>
      </c>
      <c r="H76" s="32">
        <f t="shared" si="8"/>
        <v>0.25</v>
      </c>
      <c r="I76" s="30">
        <f t="shared" si="9"/>
        <v>0</v>
      </c>
      <c r="AI76" s="24">
        <f t="shared" si="6"/>
        <v>0</v>
      </c>
    </row>
    <row r="77" spans="1:35" ht="36" customHeight="1" x14ac:dyDescent="0.25">
      <c r="A77" s="19" t="s">
        <v>120</v>
      </c>
      <c r="B77" s="25" t="s">
        <v>121</v>
      </c>
      <c r="C77" s="78"/>
      <c r="D77" s="38">
        <v>0.1</v>
      </c>
      <c r="E77" s="39">
        <f t="shared" si="7"/>
        <v>0</v>
      </c>
      <c r="F77" s="40"/>
      <c r="G77" s="29" t="s">
        <v>21</v>
      </c>
      <c r="H77" s="29"/>
      <c r="I77" s="30"/>
      <c r="AI77" s="24"/>
    </row>
    <row r="78" spans="1:35" ht="36" customHeight="1" x14ac:dyDescent="0.25">
      <c r="A78" s="19" t="s">
        <v>122</v>
      </c>
      <c r="B78" s="25" t="s">
        <v>123</v>
      </c>
      <c r="C78" s="26"/>
      <c r="D78" s="27">
        <v>20</v>
      </c>
      <c r="E78" s="28">
        <f t="shared" si="7"/>
        <v>0</v>
      </c>
      <c r="F78" s="41"/>
      <c r="G78" s="29" t="s">
        <v>21</v>
      </c>
      <c r="H78" s="29"/>
      <c r="I78" s="30"/>
      <c r="AI78" s="24"/>
    </row>
    <row r="79" spans="1:35" ht="36" customHeight="1" x14ac:dyDescent="0.25">
      <c r="A79" s="19" t="s">
        <v>124</v>
      </c>
      <c r="B79" s="25" t="s">
        <v>125</v>
      </c>
      <c r="C79" s="26"/>
      <c r="D79" s="27">
        <v>10</v>
      </c>
      <c r="E79" s="28">
        <f t="shared" si="7"/>
        <v>0</v>
      </c>
      <c r="F79" s="41"/>
      <c r="G79" s="29" t="s">
        <v>21</v>
      </c>
      <c r="H79" s="29"/>
      <c r="I79" s="30"/>
      <c r="AI79" s="24"/>
    </row>
    <row r="80" spans="1:35" ht="36" customHeight="1" x14ac:dyDescent="0.25">
      <c r="A80" s="19" t="s">
        <v>126</v>
      </c>
      <c r="B80" s="25" t="s">
        <v>127</v>
      </c>
      <c r="C80" s="78"/>
      <c r="D80" s="38">
        <v>0.1</v>
      </c>
      <c r="E80" s="28">
        <f t="shared" si="7"/>
        <v>0</v>
      </c>
      <c r="F80" s="41"/>
      <c r="G80" s="29" t="s">
        <v>21</v>
      </c>
      <c r="H80" s="29"/>
      <c r="I80" s="30"/>
      <c r="AI80" s="24"/>
    </row>
    <row r="81" spans="1:35" ht="36" customHeight="1" x14ac:dyDescent="0.25">
      <c r="A81" s="19" t="s">
        <v>128</v>
      </c>
      <c r="B81" s="25" t="s">
        <v>129</v>
      </c>
      <c r="C81" s="26"/>
      <c r="D81" s="21">
        <v>300</v>
      </c>
      <c r="E81" s="28">
        <f t="shared" si="7"/>
        <v>0</v>
      </c>
      <c r="F81" s="41"/>
      <c r="G81" s="29" t="s">
        <v>21</v>
      </c>
      <c r="H81" s="29"/>
      <c r="I81" s="30"/>
      <c r="AI81" s="24"/>
    </row>
    <row r="82" spans="1:35" ht="36" customHeight="1" x14ac:dyDescent="0.25">
      <c r="A82" s="19" t="s">
        <v>130</v>
      </c>
      <c r="B82" s="20" t="s">
        <v>131</v>
      </c>
      <c r="C82" s="78"/>
      <c r="D82" s="38">
        <v>0.1</v>
      </c>
      <c r="E82" s="28">
        <f t="shared" si="7"/>
        <v>0</v>
      </c>
      <c r="F82" s="41"/>
      <c r="G82" s="29" t="s">
        <v>21</v>
      </c>
      <c r="H82" s="29"/>
      <c r="I82" s="30"/>
      <c r="AI82" s="24"/>
    </row>
    <row r="83" spans="1:35" ht="36" customHeight="1" x14ac:dyDescent="0.25">
      <c r="A83" s="19" t="s">
        <v>132</v>
      </c>
      <c r="B83" s="42"/>
      <c r="C83" s="43"/>
      <c r="D83" s="44"/>
      <c r="E83" s="28">
        <f t="shared" si="7"/>
        <v>0</v>
      </c>
      <c r="F83" s="41"/>
      <c r="G83" s="45"/>
      <c r="H83" s="45"/>
      <c r="I83" s="46"/>
      <c r="AI83" s="24"/>
    </row>
    <row r="84" spans="1:35" ht="36" customHeight="1" x14ac:dyDescent="0.25">
      <c r="A84" s="19" t="s">
        <v>133</v>
      </c>
      <c r="B84" s="42"/>
      <c r="C84" s="43"/>
      <c r="D84" s="44"/>
      <c r="E84" s="28">
        <f t="shared" si="7"/>
        <v>0</v>
      </c>
      <c r="F84" s="41"/>
      <c r="G84" s="45"/>
      <c r="H84" s="45"/>
      <c r="I84" s="46"/>
      <c r="AI84" s="24"/>
    </row>
    <row r="85" spans="1:35" ht="36" customHeight="1" x14ac:dyDescent="0.25">
      <c r="A85" s="19" t="s">
        <v>134</v>
      </c>
      <c r="B85" s="42"/>
      <c r="C85" s="43"/>
      <c r="D85" s="44"/>
      <c r="E85" s="28">
        <f t="shared" si="7"/>
        <v>0</v>
      </c>
      <c r="F85" s="41"/>
      <c r="G85" s="45"/>
      <c r="H85" s="45"/>
      <c r="I85" s="46"/>
      <c r="AI85" s="24"/>
    </row>
    <row r="86" spans="1:35" ht="65.25" customHeight="1" thickBot="1" x14ac:dyDescent="0.3">
      <c r="A86" s="157" t="s">
        <v>135</v>
      </c>
      <c r="B86" s="158"/>
      <c r="C86" s="158"/>
      <c r="D86" s="159"/>
      <c r="E86" s="47">
        <f>SUM(E19:E85)</f>
        <v>0</v>
      </c>
      <c r="F86" s="48"/>
      <c r="G86" s="49"/>
      <c r="H86" s="50"/>
      <c r="I86" s="51">
        <f>IF(AI86&lt;1,0,FLOOR(SUM(I19:I85),1))</f>
        <v>0</v>
      </c>
      <c r="AH86" s="34" t="s">
        <v>136</v>
      </c>
      <c r="AI86" s="52">
        <f>SUM(AI19:AI85)</f>
        <v>0</v>
      </c>
    </row>
    <row r="87" spans="1:35" ht="41.95" customHeight="1" thickBot="1" x14ac:dyDescent="0.3">
      <c r="A87" s="2"/>
      <c r="C87" s="53"/>
      <c r="G87" s="160" t="str">
        <f>IF(AI86&lt;1,"coltivazioni che non raggiungono il 40 % di prodotto aziendale nella somministrazione di alimenti/bevande","")</f>
        <v>coltivazioni che non raggiungono il 40 % di prodotto aziendale nella somministrazione di alimenti/bevande</v>
      </c>
      <c r="H87" s="161"/>
      <c r="I87" s="162"/>
      <c r="AH87" s="54"/>
    </row>
    <row r="88" spans="1:35" ht="12.05" customHeight="1" x14ac:dyDescent="0.25">
      <c r="A88" s="2"/>
    </row>
    <row r="89" spans="1:35" ht="20.25" customHeight="1" x14ac:dyDescent="0.25">
      <c r="A89" s="2" t="s">
        <v>210</v>
      </c>
      <c r="B89" s="156" t="s">
        <v>211</v>
      </c>
      <c r="C89" s="155"/>
      <c r="D89" s="155"/>
      <c r="E89" s="155"/>
      <c r="F89" s="155"/>
      <c r="G89" s="155"/>
      <c r="H89" s="155"/>
      <c r="I89" s="155"/>
    </row>
    <row r="90" spans="1:35" ht="37.549999999999997" customHeight="1" x14ac:dyDescent="0.25">
      <c r="A90" s="87" t="s">
        <v>183</v>
      </c>
      <c r="B90" s="175" t="s">
        <v>219</v>
      </c>
      <c r="C90" s="175"/>
      <c r="D90" s="175"/>
      <c r="E90" s="175"/>
      <c r="F90" s="175"/>
      <c r="G90" s="175"/>
      <c r="H90" s="175"/>
      <c r="I90" s="175"/>
    </row>
    <row r="91" spans="1:35" ht="14.3" customHeight="1" x14ac:dyDescent="0.25">
      <c r="A91" s="55"/>
    </row>
    <row r="92" spans="1:35" ht="14.3" customHeight="1" thickBot="1" x14ac:dyDescent="0.3">
      <c r="A92" s="55"/>
    </row>
    <row r="93" spans="1:35" ht="78.8" customHeight="1" thickBot="1" x14ac:dyDescent="0.3">
      <c r="A93" s="55"/>
      <c r="B93" s="143" t="s">
        <v>208</v>
      </c>
      <c r="C93" s="144"/>
      <c r="D93" s="56" t="s">
        <v>137</v>
      </c>
      <c r="E93" s="57">
        <f>$E$86</f>
        <v>0</v>
      </c>
      <c r="F93" s="101"/>
      <c r="G93" s="85" t="s">
        <v>218</v>
      </c>
      <c r="H93" s="57">
        <f>IF($I$14="S",144," ")</f>
        <v>144</v>
      </c>
      <c r="I93" s="58"/>
    </row>
    <row r="94" spans="1:35" ht="33.799999999999997" customHeight="1" thickBot="1" x14ac:dyDescent="0.3">
      <c r="A94" s="55"/>
      <c r="B94" s="140" t="str">
        <f>IF($E$86&lt;$H$93,"Requisito di accesso per l'esercizio dell'attività agrituristica NON soddisfatto","Requisito di accesso per l'esercizio dell'attività agrituristica soddisfatto")</f>
        <v>Requisito di accesso per l'esercizio dell'attività agrituristica NON soddisfatto</v>
      </c>
      <c r="C94" s="141"/>
      <c r="D94" s="141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E94" s="141"/>
      <c r="F94" s="141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G94" s="141"/>
      <c r="H94" s="142"/>
    </row>
    <row r="95" spans="1:35" ht="14.3" customHeight="1" thickBot="1" x14ac:dyDescent="0.3">
      <c r="A95" s="55"/>
    </row>
    <row r="96" spans="1:35" ht="108" customHeight="1" x14ac:dyDescent="0.25">
      <c r="A96" s="59" t="s">
        <v>10</v>
      </c>
      <c r="B96" s="60" t="s">
        <v>138</v>
      </c>
      <c r="C96" s="61" t="s">
        <v>139</v>
      </c>
      <c r="D96" s="127" t="s">
        <v>217</v>
      </c>
      <c r="E96" s="106" t="s">
        <v>214</v>
      </c>
      <c r="F96" s="95"/>
      <c r="G96" s="62" t="s">
        <v>213</v>
      </c>
      <c r="H96" s="96" t="s">
        <v>140</v>
      </c>
    </row>
    <row r="97" spans="1:8" ht="20.25" customHeight="1" x14ac:dyDescent="0.25">
      <c r="A97" s="19" t="s">
        <v>141</v>
      </c>
      <c r="B97" s="20" t="s">
        <v>166</v>
      </c>
      <c r="C97" s="63"/>
      <c r="D97" s="63"/>
      <c r="E97" s="90">
        <f t="shared" ref="E97:E102" si="10">C97*D97</f>
        <v>0</v>
      </c>
      <c r="G97" s="23">
        <v>3.85E-2</v>
      </c>
      <c r="H97" s="97">
        <f>C97*D97*G97</f>
        <v>0</v>
      </c>
    </row>
    <row r="98" spans="1:8" ht="20.25" customHeight="1" x14ac:dyDescent="0.25">
      <c r="A98" s="19" t="s">
        <v>142</v>
      </c>
      <c r="B98" s="25" t="s">
        <v>167</v>
      </c>
      <c r="C98" s="37"/>
      <c r="D98" s="37"/>
      <c r="E98" s="90">
        <f t="shared" si="10"/>
        <v>0</v>
      </c>
      <c r="G98" s="23">
        <v>2.86E-2</v>
      </c>
      <c r="H98" s="97">
        <f>C98*D98*G98</f>
        <v>0</v>
      </c>
    </row>
    <row r="99" spans="1:8" ht="70.900000000000006" x14ac:dyDescent="0.25">
      <c r="A99" s="19" t="s">
        <v>143</v>
      </c>
      <c r="B99" s="25" t="s">
        <v>168</v>
      </c>
      <c r="C99" s="37"/>
      <c r="D99" s="37"/>
      <c r="E99" s="90">
        <f t="shared" si="10"/>
        <v>0</v>
      </c>
      <c r="G99" s="23">
        <v>7.3300000000000004E-2</v>
      </c>
      <c r="H99" s="98" t="str">
        <f>IF(C$11="S",C99*D99*G99,"Cella attività di ristorazione non valorizzata")</f>
        <v>Cella attività di ristorazione non valorizzata</v>
      </c>
    </row>
    <row r="100" spans="1:8" ht="58.6" customHeight="1" x14ac:dyDescent="0.25">
      <c r="A100" s="19" t="s">
        <v>144</v>
      </c>
      <c r="B100" s="25" t="s">
        <v>169</v>
      </c>
      <c r="C100" s="37"/>
      <c r="D100" s="37"/>
      <c r="E100" s="90">
        <f t="shared" si="10"/>
        <v>0</v>
      </c>
      <c r="G100" s="23">
        <v>2.5000000000000001E-3</v>
      </c>
      <c r="H100" s="98" t="str">
        <f>IF(C$12="S",C100*D100*G100,"Cella attività di prima colazione non valorizzata")</f>
        <v>Cella attività di prima colazione non valorizzata</v>
      </c>
    </row>
    <row r="101" spans="1:8" ht="71.349999999999994" customHeight="1" x14ac:dyDescent="0.25">
      <c r="A101" s="19" t="s">
        <v>145</v>
      </c>
      <c r="B101" s="25" t="s">
        <v>192</v>
      </c>
      <c r="C101" s="37"/>
      <c r="D101" s="37"/>
      <c r="E101" s="90">
        <f t="shared" si="10"/>
        <v>0</v>
      </c>
      <c r="G101" s="23">
        <v>3.5999999999999999E-3</v>
      </c>
      <c r="H101" s="98" t="str">
        <f>IF(C$13="S",C101*D101*G101,"Cella attività di merende/pranzi in FD per bambini non valorizzata")</f>
        <v>Cella attività di merende/pranzi in FD per bambini non valorizzata</v>
      </c>
    </row>
    <row r="102" spans="1:8" ht="52.5" customHeight="1" x14ac:dyDescent="0.25">
      <c r="A102" s="19" t="s">
        <v>146</v>
      </c>
      <c r="B102" s="25" t="s">
        <v>220</v>
      </c>
      <c r="C102" s="37"/>
      <c r="D102" s="37"/>
      <c r="E102" s="90">
        <f t="shared" si="10"/>
        <v>0</v>
      </c>
      <c r="G102" s="23">
        <v>3.3000000000000002E-2</v>
      </c>
      <c r="H102" s="98" t="str">
        <f>IF(C$14="S",E102*G102,"Cella attività di degustazioni non valorizzata")</f>
        <v>Cella attività di degustazioni non valorizzata</v>
      </c>
    </row>
    <row r="103" spans="1:8" ht="20.25" customHeight="1" x14ac:dyDescent="0.25">
      <c r="A103" s="19" t="s">
        <v>147</v>
      </c>
      <c r="B103" s="25" t="s">
        <v>170</v>
      </c>
      <c r="C103" s="37"/>
      <c r="D103" s="107"/>
      <c r="E103" s="91">
        <f>C103</f>
        <v>0</v>
      </c>
      <c r="G103" s="23">
        <v>0.04</v>
      </c>
      <c r="H103" s="97">
        <f>C103*G103</f>
        <v>0</v>
      </c>
    </row>
    <row r="104" spans="1:8" ht="20.25" customHeight="1" x14ac:dyDescent="0.25">
      <c r="A104" s="19" t="s">
        <v>148</v>
      </c>
      <c r="B104" s="25" t="s">
        <v>171</v>
      </c>
      <c r="C104" s="37"/>
      <c r="D104" s="37"/>
      <c r="E104" s="90">
        <f>C104*D104</f>
        <v>0</v>
      </c>
      <c r="G104" s="93">
        <v>2.1919999999999999E-2</v>
      </c>
      <c r="H104" s="97">
        <f>C104*D104*G104</f>
        <v>0</v>
      </c>
    </row>
    <row r="105" spans="1:8" ht="20.25" customHeight="1" x14ac:dyDescent="0.25">
      <c r="A105" s="19" t="s">
        <v>149</v>
      </c>
      <c r="B105" s="25" t="s">
        <v>172</v>
      </c>
      <c r="C105" s="37"/>
      <c r="D105" s="37"/>
      <c r="E105" s="90">
        <f>C105*D105</f>
        <v>0</v>
      </c>
      <c r="G105" s="93">
        <v>1.37E-2</v>
      </c>
      <c r="H105" s="97">
        <f>C105*D105*G105</f>
        <v>0</v>
      </c>
    </row>
    <row r="106" spans="1:8" ht="17.75" x14ac:dyDescent="0.25">
      <c r="A106" s="19" t="s">
        <v>151</v>
      </c>
      <c r="B106" s="25" t="s">
        <v>212</v>
      </c>
      <c r="C106" s="37"/>
      <c r="D106" s="37"/>
      <c r="E106" s="90">
        <f>C106*D106</f>
        <v>0</v>
      </c>
      <c r="G106" s="23">
        <v>2.5000000000000001E-2</v>
      </c>
      <c r="H106" s="97">
        <f>C106*D106*G106</f>
        <v>0</v>
      </c>
    </row>
    <row r="107" spans="1:8" ht="20.25" customHeight="1" x14ac:dyDescent="0.25">
      <c r="A107" s="19" t="s">
        <v>152</v>
      </c>
      <c r="B107" s="64" t="s">
        <v>150</v>
      </c>
      <c r="C107" s="37"/>
      <c r="D107" s="37"/>
      <c r="E107" s="92"/>
      <c r="G107" s="94"/>
      <c r="H107" s="99"/>
    </row>
    <row r="108" spans="1:8" ht="20.25" customHeight="1" x14ac:dyDescent="0.25">
      <c r="A108" s="19" t="s">
        <v>173</v>
      </c>
      <c r="B108" s="64"/>
      <c r="C108" s="37"/>
      <c r="D108" s="37"/>
      <c r="E108" s="92"/>
      <c r="G108" s="94"/>
      <c r="H108" s="99"/>
    </row>
    <row r="109" spans="1:8" ht="20.25" customHeight="1" x14ac:dyDescent="0.25">
      <c r="A109" s="19" t="s">
        <v>215</v>
      </c>
      <c r="B109" s="64"/>
      <c r="C109" s="37"/>
      <c r="D109" s="37"/>
      <c r="E109" s="92"/>
      <c r="G109" s="94"/>
      <c r="H109" s="99"/>
    </row>
    <row r="110" spans="1:8" ht="20.25" customHeight="1" x14ac:dyDescent="0.25">
      <c r="A110" s="19" t="s">
        <v>216</v>
      </c>
      <c r="B110" s="64"/>
      <c r="C110" s="37"/>
      <c r="D110" s="37"/>
      <c r="E110" s="92"/>
      <c r="G110" s="94"/>
      <c r="H110" s="99"/>
    </row>
    <row r="111" spans="1:8" ht="35.35" customHeight="1" thickBot="1" x14ac:dyDescent="0.3">
      <c r="A111" s="79"/>
      <c r="B111" s="80" t="s">
        <v>135</v>
      </c>
      <c r="C111" s="81"/>
      <c r="D111" s="82"/>
      <c r="E111" s="82"/>
      <c r="F111" s="100"/>
      <c r="G111" s="82"/>
      <c r="H111" s="83">
        <f>SUM(H97:H110)</f>
        <v>0</v>
      </c>
    </row>
    <row r="112" spans="1:8" ht="12.05" customHeight="1" x14ac:dyDescent="0.25">
      <c r="A112" s="65"/>
      <c r="B112" s="66"/>
      <c r="C112" s="65"/>
      <c r="D112" s="67"/>
      <c r="E112" s="67"/>
      <c r="F112" s="68"/>
      <c r="G112" s="68"/>
    </row>
    <row r="113" spans="1:7" ht="12.05" customHeight="1" thickBot="1" x14ac:dyDescent="0.3">
      <c r="A113" s="65"/>
      <c r="B113" s="66"/>
      <c r="C113" s="65"/>
      <c r="D113" s="67"/>
      <c r="E113" s="67"/>
      <c r="F113" s="68"/>
      <c r="G113" s="68"/>
    </row>
    <row r="114" spans="1:7" ht="59.95" customHeight="1" thickBot="1" x14ac:dyDescent="0.3">
      <c r="A114" s="65"/>
      <c r="B114" s="69" t="s">
        <v>153</v>
      </c>
      <c r="C114" s="70" t="s">
        <v>14</v>
      </c>
      <c r="D114" s="71">
        <f>E86</f>
        <v>0</v>
      </c>
      <c r="E114" s="176" t="s">
        <v>140</v>
      </c>
      <c r="F114" s="177"/>
      <c r="G114" s="71">
        <f>H111</f>
        <v>0</v>
      </c>
    </row>
    <row r="115" spans="1:7" ht="21.75" customHeight="1" thickBot="1" x14ac:dyDescent="0.3">
      <c r="A115" s="65"/>
      <c r="B115" s="140" t="str">
        <f>IF($G$114&gt;$D$114,"Ridurre attività agrituristica: il rapporto di prevalenza non è soddisfatto","L'attività agrituristica soddisfa il rapporto di prevalenza")</f>
        <v>L'attività agrituristica soddisfa il rapporto di prevalenza</v>
      </c>
      <c r="C115" s="141"/>
      <c r="D115" s="141"/>
      <c r="E115" s="141"/>
      <c r="F115" s="141"/>
      <c r="G115" s="166"/>
    </row>
    <row r="116" spans="1:7" ht="12.05" customHeight="1" x14ac:dyDescent="0.25">
      <c r="A116" s="65"/>
      <c r="B116" s="72"/>
      <c r="C116" s="73"/>
      <c r="D116" s="73"/>
      <c r="E116" s="73"/>
      <c r="F116" s="73"/>
      <c r="G116" s="73"/>
    </row>
    <row r="117" spans="1:7" ht="12.05" customHeight="1" thickBot="1" x14ac:dyDescent="0.3">
      <c r="A117" s="55"/>
    </row>
    <row r="118" spans="1:7" ht="99.7" customHeight="1" thickBot="1" x14ac:dyDescent="0.3">
      <c r="A118" s="55"/>
      <c r="B118" s="69" t="s">
        <v>184</v>
      </c>
      <c r="C118" s="70" t="s">
        <v>154</v>
      </c>
      <c r="D118" s="74">
        <f>IF(COUNTIF($C$11:$C$14,"S")&gt;=1,E214,0)</f>
        <v>0</v>
      </c>
      <c r="E118" s="176" t="s">
        <v>155</v>
      </c>
      <c r="F118" s="177"/>
      <c r="G118" s="102">
        <f>IF(COUNTIF($C$11:$C$14,"S")&gt;=1,I86,0)</f>
        <v>0</v>
      </c>
    </row>
    <row r="119" spans="1:7" ht="20.25" customHeight="1" thickBot="1" x14ac:dyDescent="0.3">
      <c r="A119" s="55"/>
      <c r="B119" s="140" t="str">
        <f>IF(D118=0,"Attività di somministrazione alimenti o bevande non richiesta",IF(G118&lt;D118,"I prodotti aziendali non raggiungono il 40 % minimo richiesto in termini di valore","L'azienda fornisce il 40 % di prodotti in termine di valore"))</f>
        <v>Attività di somministrazione alimenti o bevande non richiesta</v>
      </c>
      <c r="C119" s="141"/>
      <c r="D119" s="141"/>
      <c r="E119" s="141"/>
      <c r="F119" s="141"/>
      <c r="G119" s="166"/>
    </row>
    <row r="120" spans="1:7" ht="12.05" customHeight="1" x14ac:dyDescent="0.25">
      <c r="A120" s="55"/>
    </row>
    <row r="121" spans="1:7" ht="12.05" customHeight="1" thickBot="1" x14ac:dyDescent="0.3">
      <c r="A121" s="55"/>
    </row>
    <row r="122" spans="1:7" ht="35.35" customHeight="1" thickTop="1" x14ac:dyDescent="0.25">
      <c r="B122" s="167" t="s">
        <v>156</v>
      </c>
      <c r="C122" s="168"/>
      <c r="D122" s="168"/>
      <c r="E122" s="169"/>
      <c r="F122" s="169"/>
      <c r="G122" s="170"/>
    </row>
    <row r="123" spans="1:7" ht="35.35" customHeight="1" thickBot="1" x14ac:dyDescent="0.3">
      <c r="B123" s="171"/>
      <c r="C123" s="172"/>
      <c r="D123" s="172"/>
      <c r="E123" s="173"/>
      <c r="F123" s="173"/>
      <c r="G123" s="174"/>
    </row>
    <row r="124" spans="1:7" ht="44.35" customHeight="1" thickTop="1" thickBot="1" x14ac:dyDescent="0.3">
      <c r="B124" s="163" t="str">
        <f t="shared" ref="B124:G124" si="11">IF(COUNTIF($C$216:$C$218,"N")=0,"SI, I PARAMETRI SONO SODDISFATTI","NO, ALMENO UN PARAMETRO NON E' SODDISFATTO")</f>
        <v>NO, ALMENO UN PARAMETRO NON E' SODDISFATTO</v>
      </c>
      <c r="C124" s="164" t="str">
        <f t="shared" si="11"/>
        <v>NO, ALMENO UN PARAMETRO NON E' SODDISFATTO</v>
      </c>
      <c r="D124" s="164" t="str">
        <f t="shared" si="11"/>
        <v>NO, ALMENO UN PARAMETRO NON E' SODDISFATTO</v>
      </c>
      <c r="E124" s="164" t="str">
        <f t="shared" si="11"/>
        <v>NO, ALMENO UN PARAMETRO NON E' SODDISFATTO</v>
      </c>
      <c r="F124" s="164" t="str">
        <f t="shared" si="11"/>
        <v>NO, ALMENO UN PARAMETRO NON E' SODDISFATTO</v>
      </c>
      <c r="G124" s="165" t="str">
        <f t="shared" si="11"/>
        <v>NO, ALMENO UN PARAMETRO NON E' SODDISFATTO</v>
      </c>
    </row>
    <row r="125" spans="1:7" ht="20.25" customHeight="1" thickTop="1" x14ac:dyDescent="0.25"/>
    <row r="209" spans="2:5" ht="72.7" customHeight="1" x14ac:dyDescent="0.25">
      <c r="D209" s="103" t="s">
        <v>186</v>
      </c>
      <c r="E209" s="3" t="s">
        <v>188</v>
      </c>
    </row>
    <row r="210" spans="2:5" ht="20.25" customHeight="1" x14ac:dyDescent="0.25">
      <c r="B210" s="24" t="s">
        <v>177</v>
      </c>
      <c r="C210" s="75">
        <f>IF(C11="s",0.0733,0)</f>
        <v>0</v>
      </c>
      <c r="D210" s="88">
        <f>C210/0.0733</f>
        <v>0</v>
      </c>
      <c r="E210" s="89">
        <f>D210*C99*D99</f>
        <v>0</v>
      </c>
    </row>
    <row r="211" spans="2:5" ht="20.25" customHeight="1" x14ac:dyDescent="0.25">
      <c r="B211" s="24" t="s">
        <v>178</v>
      </c>
      <c r="C211" s="75">
        <f>IF(C12="s",0.0025,0)</f>
        <v>0</v>
      </c>
      <c r="D211" s="88">
        <f>C211/0.0733</f>
        <v>0</v>
      </c>
      <c r="E211" s="89">
        <f>D211*C100*D100</f>
        <v>0</v>
      </c>
    </row>
    <row r="212" spans="2:5" ht="20.25" customHeight="1" x14ac:dyDescent="0.25">
      <c r="B212" s="24" t="s">
        <v>179</v>
      </c>
      <c r="C212" s="75">
        <f>IF(C13="s",0.0036,0)</f>
        <v>0</v>
      </c>
      <c r="D212" s="88">
        <f>C212/0.0733</f>
        <v>0</v>
      </c>
      <c r="E212" s="89">
        <f>D212*C101*D101</f>
        <v>0</v>
      </c>
    </row>
    <row r="213" spans="2:5" ht="20.25" customHeight="1" x14ac:dyDescent="0.25">
      <c r="B213" s="24" t="s">
        <v>180</v>
      </c>
      <c r="C213" s="75">
        <f>IF(C14="s",0.033,0)</f>
        <v>0</v>
      </c>
      <c r="D213" s="88">
        <f>C213/0.0733</f>
        <v>0</v>
      </c>
      <c r="E213" s="89">
        <f>D213*C102*D102</f>
        <v>0</v>
      </c>
    </row>
    <row r="214" spans="2:5" ht="20.25" customHeight="1" x14ac:dyDescent="0.25">
      <c r="B214" s="86" t="s">
        <v>181</v>
      </c>
      <c r="C214" s="75">
        <f>SUM(C210:C213)</f>
        <v>0</v>
      </c>
      <c r="D214" s="105" t="s">
        <v>187</v>
      </c>
      <c r="E214" s="89">
        <f>ROUND(SUM(E210:E213),0)</f>
        <v>0</v>
      </c>
    </row>
    <row r="216" spans="2:5" ht="20.25" customHeight="1" x14ac:dyDescent="0.25">
      <c r="B216" s="75" t="s">
        <v>157</v>
      </c>
      <c r="C216" s="75" t="str">
        <f>IF($E$93&lt;$H$93,"N","S")</f>
        <v>N</v>
      </c>
      <c r="D216" s="2"/>
    </row>
    <row r="217" spans="2:5" ht="20.25" customHeight="1" x14ac:dyDescent="0.25">
      <c r="B217" s="75" t="s">
        <v>158</v>
      </c>
      <c r="C217" s="75" t="str">
        <f>IF($G$114&gt;$D$114,"N","S")</f>
        <v>S</v>
      </c>
      <c r="D217" s="2"/>
    </row>
    <row r="218" spans="2:5" ht="20.25" customHeight="1" x14ac:dyDescent="0.25">
      <c r="B218" s="75" t="s">
        <v>185</v>
      </c>
      <c r="C218" s="75" t="str">
        <f>IF(COUNTIF($C$11:$C$14,"S")=0,"S",IF($D$118&gt;$G$118,"N","S"))</f>
        <v>S</v>
      </c>
      <c r="D218" s="76">
        <v>90</v>
      </c>
      <c r="E218" s="104" t="s">
        <v>190</v>
      </c>
    </row>
    <row r="219" spans="2:5" ht="20.25" customHeight="1" x14ac:dyDescent="0.25">
      <c r="B219" s="86" t="s">
        <v>181</v>
      </c>
      <c r="C219" s="75">
        <f>C214</f>
        <v>0</v>
      </c>
      <c r="D219" s="76">
        <v>91</v>
      </c>
      <c r="E219" s="104" t="s">
        <v>191</v>
      </c>
    </row>
    <row r="220" spans="2:5" ht="20.25" customHeight="1" x14ac:dyDescent="0.25">
      <c r="D220" s="76">
        <v>92</v>
      </c>
      <c r="E220" s="104" t="s">
        <v>176</v>
      </c>
    </row>
    <row r="221" spans="2:5" ht="20.25" customHeight="1" x14ac:dyDescent="0.25">
      <c r="B221" s="75" t="s">
        <v>159</v>
      </c>
      <c r="C221" s="77">
        <f>SUM(E47:E73)</f>
        <v>0</v>
      </c>
      <c r="D221" s="76">
        <v>93</v>
      </c>
      <c r="E221" s="104" t="s">
        <v>189</v>
      </c>
    </row>
    <row r="222" spans="2:5" ht="20.25" customHeight="1" x14ac:dyDescent="0.25">
      <c r="B222" s="75" t="s">
        <v>160</v>
      </c>
      <c r="C222" s="77">
        <f>SUM(C37)</f>
        <v>0</v>
      </c>
      <c r="D222" s="76">
        <v>94</v>
      </c>
    </row>
    <row r="223" spans="2:5" ht="20.25" customHeight="1" x14ac:dyDescent="0.25">
      <c r="B223" s="75" t="s">
        <v>161</v>
      </c>
      <c r="C223" s="77">
        <f>SUM(C38)</f>
        <v>0</v>
      </c>
      <c r="D223" s="76">
        <v>95</v>
      </c>
    </row>
    <row r="224" spans="2:5" ht="20.25" customHeight="1" x14ac:dyDescent="0.25">
      <c r="B224" s="75" t="s">
        <v>162</v>
      </c>
      <c r="C224" s="77" t="s">
        <v>163</v>
      </c>
      <c r="D224" s="76">
        <v>96</v>
      </c>
    </row>
    <row r="225" spans="2:4" ht="20.25" customHeight="1" x14ac:dyDescent="0.25">
      <c r="B225" s="75" t="s">
        <v>164</v>
      </c>
      <c r="C225" s="77" t="s">
        <v>163</v>
      </c>
      <c r="D225" s="76">
        <v>97</v>
      </c>
    </row>
    <row r="226" spans="2:4" ht="20.25" customHeight="1" x14ac:dyDescent="0.25">
      <c r="B226" s="75" t="s">
        <v>165</v>
      </c>
      <c r="C226" s="77">
        <f>SUM(E74)</f>
        <v>0</v>
      </c>
      <c r="D226" s="76">
        <v>98</v>
      </c>
    </row>
    <row r="227" spans="2:4" ht="20.25" customHeight="1" x14ac:dyDescent="0.25">
      <c r="D227" s="76">
        <v>99</v>
      </c>
    </row>
    <row r="228" spans="2:4" ht="20.25" customHeight="1" x14ac:dyDescent="0.25">
      <c r="D228" s="76">
        <v>100</v>
      </c>
    </row>
    <row r="229" spans="2:4" ht="20.25" customHeight="1" x14ac:dyDescent="0.25">
      <c r="D229" s="76">
        <v>101</v>
      </c>
    </row>
    <row r="230" spans="2:4" ht="20.25" customHeight="1" x14ac:dyDescent="0.25">
      <c r="D230" s="76">
        <v>102</v>
      </c>
    </row>
    <row r="231" spans="2:4" ht="20.25" customHeight="1" x14ac:dyDescent="0.25">
      <c r="D231" s="76">
        <v>103</v>
      </c>
    </row>
    <row r="232" spans="2:4" ht="20.25" customHeight="1" x14ac:dyDescent="0.25">
      <c r="D232" s="76">
        <v>104</v>
      </c>
    </row>
    <row r="233" spans="2:4" ht="20.25" customHeight="1" x14ac:dyDescent="0.25">
      <c r="D233" s="76">
        <v>105</v>
      </c>
    </row>
    <row r="234" spans="2:4" ht="20.25" customHeight="1" x14ac:dyDescent="0.25">
      <c r="D234" s="76">
        <v>106</v>
      </c>
    </row>
    <row r="235" spans="2:4" ht="20.25" customHeight="1" x14ac:dyDescent="0.25">
      <c r="D235" s="76">
        <v>107</v>
      </c>
    </row>
    <row r="236" spans="2:4" ht="20.25" customHeight="1" x14ac:dyDescent="0.25">
      <c r="D236" s="76">
        <v>108</v>
      </c>
    </row>
    <row r="237" spans="2:4" ht="20.25" customHeight="1" x14ac:dyDescent="0.25">
      <c r="D237" s="76">
        <v>109</v>
      </c>
    </row>
    <row r="238" spans="2:4" ht="20.25" customHeight="1" x14ac:dyDescent="0.25">
      <c r="D238" s="76">
        <v>110</v>
      </c>
    </row>
    <row r="239" spans="2:4" ht="20.25" customHeight="1" x14ac:dyDescent="0.25">
      <c r="D239" s="76">
        <v>111</v>
      </c>
    </row>
    <row r="240" spans="2:4" ht="20.25" customHeight="1" x14ac:dyDescent="0.25">
      <c r="D240" s="76">
        <v>112</v>
      </c>
    </row>
    <row r="241" spans="4:4" ht="20.25" customHeight="1" x14ac:dyDescent="0.25">
      <c r="D241" s="76">
        <v>113</v>
      </c>
    </row>
    <row r="242" spans="4:4" ht="20.25" customHeight="1" x14ac:dyDescent="0.25">
      <c r="D242" s="76">
        <v>114</v>
      </c>
    </row>
    <row r="243" spans="4:4" ht="20.25" customHeight="1" x14ac:dyDescent="0.25">
      <c r="D243" s="76">
        <v>115</v>
      </c>
    </row>
    <row r="244" spans="4:4" ht="20.25" customHeight="1" x14ac:dyDescent="0.25">
      <c r="D244" s="76">
        <v>116</v>
      </c>
    </row>
    <row r="245" spans="4:4" ht="20.25" customHeight="1" x14ac:dyDescent="0.25">
      <c r="D245" s="76">
        <v>117</v>
      </c>
    </row>
    <row r="246" spans="4:4" ht="20.25" customHeight="1" x14ac:dyDescent="0.25">
      <c r="D246" s="76">
        <v>118</v>
      </c>
    </row>
    <row r="247" spans="4:4" ht="20.25" customHeight="1" x14ac:dyDescent="0.25">
      <c r="D247" s="76">
        <v>119</v>
      </c>
    </row>
    <row r="248" spans="4:4" ht="20.25" customHeight="1" x14ac:dyDescent="0.25">
      <c r="D248" s="76">
        <v>120</v>
      </c>
    </row>
    <row r="249" spans="4:4" ht="20.25" customHeight="1" x14ac:dyDescent="0.25">
      <c r="D249" s="76">
        <v>121</v>
      </c>
    </row>
    <row r="250" spans="4:4" ht="20.25" customHeight="1" x14ac:dyDescent="0.25">
      <c r="D250" s="76">
        <v>122</v>
      </c>
    </row>
    <row r="251" spans="4:4" ht="20.25" customHeight="1" x14ac:dyDescent="0.25">
      <c r="D251" s="76">
        <v>123</v>
      </c>
    </row>
    <row r="252" spans="4:4" ht="20.25" customHeight="1" x14ac:dyDescent="0.25">
      <c r="D252" s="76">
        <v>124</v>
      </c>
    </row>
    <row r="253" spans="4:4" ht="20.25" customHeight="1" x14ac:dyDescent="0.25">
      <c r="D253" s="76">
        <v>125</v>
      </c>
    </row>
    <row r="254" spans="4:4" ht="20.25" customHeight="1" x14ac:dyDescent="0.25">
      <c r="D254" s="76">
        <v>126</v>
      </c>
    </row>
    <row r="255" spans="4:4" ht="20.25" customHeight="1" x14ac:dyDescent="0.25">
      <c r="D255" s="76">
        <v>127</v>
      </c>
    </row>
    <row r="256" spans="4:4" ht="20.25" customHeight="1" x14ac:dyDescent="0.25">
      <c r="D256" s="76">
        <v>128</v>
      </c>
    </row>
    <row r="257" spans="4:4" ht="20.25" customHeight="1" x14ac:dyDescent="0.25">
      <c r="D257" s="76">
        <v>129</v>
      </c>
    </row>
    <row r="258" spans="4:4" ht="20.25" customHeight="1" x14ac:dyDescent="0.25">
      <c r="D258" s="76">
        <v>130</v>
      </c>
    </row>
    <row r="259" spans="4:4" ht="20.25" customHeight="1" x14ac:dyDescent="0.25">
      <c r="D259" s="76">
        <v>131</v>
      </c>
    </row>
    <row r="260" spans="4:4" ht="20.25" customHeight="1" x14ac:dyDescent="0.25">
      <c r="D260" s="76">
        <v>132</v>
      </c>
    </row>
    <row r="261" spans="4:4" ht="20.25" customHeight="1" x14ac:dyDescent="0.25">
      <c r="D261" s="76">
        <v>133</v>
      </c>
    </row>
    <row r="262" spans="4:4" ht="20.25" customHeight="1" x14ac:dyDescent="0.25">
      <c r="D262" s="76">
        <v>134</v>
      </c>
    </row>
    <row r="263" spans="4:4" ht="20.25" customHeight="1" x14ac:dyDescent="0.25">
      <c r="D263" s="76">
        <v>135</v>
      </c>
    </row>
    <row r="264" spans="4:4" ht="20.25" customHeight="1" x14ac:dyDescent="0.25">
      <c r="D264" s="76">
        <v>136</v>
      </c>
    </row>
    <row r="265" spans="4:4" ht="20.25" customHeight="1" x14ac:dyDescent="0.25">
      <c r="D265" s="76">
        <v>137</v>
      </c>
    </row>
    <row r="266" spans="4:4" ht="20.25" customHeight="1" x14ac:dyDescent="0.25">
      <c r="D266" s="76">
        <v>138</v>
      </c>
    </row>
    <row r="267" spans="4:4" ht="20.25" customHeight="1" x14ac:dyDescent="0.25">
      <c r="D267" s="76">
        <v>139</v>
      </c>
    </row>
    <row r="268" spans="4:4" ht="20.25" customHeight="1" x14ac:dyDescent="0.25">
      <c r="D268" s="76">
        <v>140</v>
      </c>
    </row>
    <row r="269" spans="4:4" ht="20.25" customHeight="1" x14ac:dyDescent="0.25">
      <c r="D269" s="76">
        <v>141</v>
      </c>
    </row>
    <row r="270" spans="4:4" ht="20.25" customHeight="1" x14ac:dyDescent="0.25">
      <c r="D270" s="76">
        <v>142</v>
      </c>
    </row>
    <row r="271" spans="4:4" ht="20.25" customHeight="1" x14ac:dyDescent="0.25">
      <c r="D271" s="76">
        <v>143</v>
      </c>
    </row>
    <row r="272" spans="4:4" ht="20.25" customHeight="1" x14ac:dyDescent="0.25">
      <c r="D272" s="76">
        <v>144</v>
      </c>
    </row>
    <row r="273" spans="4:4" ht="20.25" customHeight="1" x14ac:dyDescent="0.25">
      <c r="D273" s="76">
        <v>145</v>
      </c>
    </row>
    <row r="274" spans="4:4" ht="20.25" customHeight="1" x14ac:dyDescent="0.25">
      <c r="D274" s="76">
        <v>146</v>
      </c>
    </row>
    <row r="275" spans="4:4" ht="20.25" customHeight="1" x14ac:dyDescent="0.25">
      <c r="D275" s="76">
        <v>147</v>
      </c>
    </row>
    <row r="276" spans="4:4" ht="20.25" customHeight="1" x14ac:dyDescent="0.25">
      <c r="D276" s="76">
        <v>148</v>
      </c>
    </row>
    <row r="277" spans="4:4" ht="20.25" customHeight="1" x14ac:dyDescent="0.25">
      <c r="D277" s="76">
        <v>149</v>
      </c>
    </row>
    <row r="278" spans="4:4" ht="20.25" customHeight="1" x14ac:dyDescent="0.25">
      <c r="D278" s="76">
        <v>150</v>
      </c>
    </row>
    <row r="279" spans="4:4" ht="20.25" customHeight="1" x14ac:dyDescent="0.25">
      <c r="D279" s="76">
        <v>151</v>
      </c>
    </row>
    <row r="280" spans="4:4" ht="20.25" customHeight="1" x14ac:dyDescent="0.25">
      <c r="D280" s="76">
        <v>152</v>
      </c>
    </row>
    <row r="281" spans="4:4" ht="20.25" customHeight="1" x14ac:dyDescent="0.25">
      <c r="D281" s="76">
        <v>153</v>
      </c>
    </row>
    <row r="282" spans="4:4" ht="20.25" customHeight="1" x14ac:dyDescent="0.25">
      <c r="D282" s="76">
        <v>154</v>
      </c>
    </row>
    <row r="283" spans="4:4" ht="20.25" customHeight="1" x14ac:dyDescent="0.25">
      <c r="D283" s="76">
        <v>155</v>
      </c>
    </row>
    <row r="284" spans="4:4" ht="20.25" customHeight="1" x14ac:dyDescent="0.25">
      <c r="D284" s="76">
        <v>156</v>
      </c>
    </row>
    <row r="285" spans="4:4" ht="20.25" customHeight="1" x14ac:dyDescent="0.25">
      <c r="D285" s="76">
        <v>157</v>
      </c>
    </row>
    <row r="286" spans="4:4" ht="20.25" customHeight="1" x14ac:dyDescent="0.25">
      <c r="D286" s="76">
        <v>158</v>
      </c>
    </row>
    <row r="287" spans="4:4" ht="20.25" customHeight="1" x14ac:dyDescent="0.25">
      <c r="D287" s="76">
        <v>159</v>
      </c>
    </row>
    <row r="288" spans="4:4" ht="20.25" customHeight="1" x14ac:dyDescent="0.25">
      <c r="D288" s="76">
        <v>160</v>
      </c>
    </row>
    <row r="289" spans="4:4" ht="20.25" customHeight="1" x14ac:dyDescent="0.25">
      <c r="D289" s="76">
        <v>161</v>
      </c>
    </row>
    <row r="290" spans="4:4" ht="20.25" customHeight="1" x14ac:dyDescent="0.25">
      <c r="D290" s="76">
        <v>162</v>
      </c>
    </row>
    <row r="291" spans="4:4" ht="20.25" customHeight="1" x14ac:dyDescent="0.25">
      <c r="D291" s="76">
        <v>163</v>
      </c>
    </row>
    <row r="292" spans="4:4" ht="20.25" customHeight="1" x14ac:dyDescent="0.25">
      <c r="D292" s="76">
        <v>164</v>
      </c>
    </row>
    <row r="293" spans="4:4" ht="20.25" customHeight="1" x14ac:dyDescent="0.25">
      <c r="D293" s="76">
        <v>165</v>
      </c>
    </row>
    <row r="294" spans="4:4" ht="20.25" customHeight="1" x14ac:dyDescent="0.25">
      <c r="D294" s="76">
        <v>166</v>
      </c>
    </row>
    <row r="295" spans="4:4" ht="20.25" customHeight="1" x14ac:dyDescent="0.25">
      <c r="D295" s="76">
        <v>167</v>
      </c>
    </row>
    <row r="296" spans="4:4" ht="20.25" customHeight="1" x14ac:dyDescent="0.25">
      <c r="D296" s="76">
        <v>168</v>
      </c>
    </row>
    <row r="297" spans="4:4" ht="20.25" customHeight="1" x14ac:dyDescent="0.25">
      <c r="D297" s="76">
        <v>169</v>
      </c>
    </row>
    <row r="298" spans="4:4" ht="20.25" customHeight="1" x14ac:dyDescent="0.25">
      <c r="D298" s="76">
        <v>170</v>
      </c>
    </row>
    <row r="299" spans="4:4" ht="20.25" customHeight="1" x14ac:dyDescent="0.25">
      <c r="D299" s="76">
        <v>171</v>
      </c>
    </row>
    <row r="300" spans="4:4" ht="20.25" customHeight="1" x14ac:dyDescent="0.25">
      <c r="D300" s="76">
        <v>172</v>
      </c>
    </row>
    <row r="301" spans="4:4" ht="20.25" customHeight="1" x14ac:dyDescent="0.25">
      <c r="D301" s="76">
        <v>173</v>
      </c>
    </row>
    <row r="302" spans="4:4" ht="20.25" customHeight="1" x14ac:dyDescent="0.25">
      <c r="D302" s="76">
        <v>174</v>
      </c>
    </row>
    <row r="303" spans="4:4" ht="20.25" customHeight="1" x14ac:dyDescent="0.25">
      <c r="D303" s="76">
        <v>175</v>
      </c>
    </row>
    <row r="304" spans="4:4" ht="20.25" customHeight="1" x14ac:dyDescent="0.25">
      <c r="D304" s="76">
        <v>176</v>
      </c>
    </row>
    <row r="305" spans="4:4" ht="20.25" customHeight="1" x14ac:dyDescent="0.25">
      <c r="D305" s="76">
        <v>177</v>
      </c>
    </row>
    <row r="306" spans="4:4" ht="20.25" customHeight="1" x14ac:dyDescent="0.25">
      <c r="D306" s="76">
        <v>178</v>
      </c>
    </row>
    <row r="307" spans="4:4" ht="20.25" customHeight="1" x14ac:dyDescent="0.25">
      <c r="D307" s="76">
        <v>179</v>
      </c>
    </row>
    <row r="308" spans="4:4" ht="20.25" customHeight="1" x14ac:dyDescent="0.25">
      <c r="D308" s="76">
        <v>180</v>
      </c>
    </row>
    <row r="309" spans="4:4" ht="20.25" customHeight="1" x14ac:dyDescent="0.25">
      <c r="D309" s="76">
        <v>181</v>
      </c>
    </row>
    <row r="310" spans="4:4" ht="20.25" customHeight="1" x14ac:dyDescent="0.25">
      <c r="D310" s="76">
        <v>182</v>
      </c>
    </row>
    <row r="311" spans="4:4" ht="20.25" customHeight="1" x14ac:dyDescent="0.25">
      <c r="D311" s="76">
        <v>183</v>
      </c>
    </row>
    <row r="312" spans="4:4" ht="20.25" customHeight="1" x14ac:dyDescent="0.25">
      <c r="D312" s="76">
        <v>184</v>
      </c>
    </row>
    <row r="313" spans="4:4" ht="20.25" customHeight="1" x14ac:dyDescent="0.25">
      <c r="D313" s="76">
        <v>185</v>
      </c>
    </row>
    <row r="314" spans="4:4" ht="20.25" customHeight="1" x14ac:dyDescent="0.25">
      <c r="D314" s="76">
        <v>186</v>
      </c>
    </row>
    <row r="315" spans="4:4" ht="20.25" customHeight="1" x14ac:dyDescent="0.25">
      <c r="D315" s="76">
        <v>187</v>
      </c>
    </row>
    <row r="316" spans="4:4" ht="20.25" customHeight="1" x14ac:dyDescent="0.25">
      <c r="D316" s="76">
        <v>188</v>
      </c>
    </row>
    <row r="317" spans="4:4" ht="20.25" customHeight="1" x14ac:dyDescent="0.25">
      <c r="D317" s="76">
        <v>189</v>
      </c>
    </row>
    <row r="318" spans="4:4" ht="20.25" customHeight="1" x14ac:dyDescent="0.25">
      <c r="D318" s="76">
        <v>190</v>
      </c>
    </row>
    <row r="319" spans="4:4" ht="20.25" customHeight="1" x14ac:dyDescent="0.25">
      <c r="D319" s="76">
        <v>191</v>
      </c>
    </row>
    <row r="320" spans="4:4" ht="20.25" customHeight="1" x14ac:dyDescent="0.25">
      <c r="D320" s="76">
        <v>192</v>
      </c>
    </row>
    <row r="321" spans="4:4" ht="20.25" customHeight="1" x14ac:dyDescent="0.25">
      <c r="D321" s="76">
        <v>193</v>
      </c>
    </row>
    <row r="322" spans="4:4" ht="20.25" customHeight="1" x14ac:dyDescent="0.25">
      <c r="D322" s="76">
        <v>194</v>
      </c>
    </row>
    <row r="323" spans="4:4" ht="20.25" customHeight="1" x14ac:dyDescent="0.25">
      <c r="D323" s="76">
        <v>195</v>
      </c>
    </row>
    <row r="324" spans="4:4" ht="20.25" customHeight="1" x14ac:dyDescent="0.25">
      <c r="D324" s="76">
        <v>196</v>
      </c>
    </row>
    <row r="325" spans="4:4" ht="20.25" customHeight="1" x14ac:dyDescent="0.25">
      <c r="D325" s="76">
        <v>197</v>
      </c>
    </row>
    <row r="326" spans="4:4" ht="20.25" customHeight="1" x14ac:dyDescent="0.25">
      <c r="D326" s="76">
        <v>198</v>
      </c>
    </row>
    <row r="327" spans="4:4" ht="20.25" customHeight="1" x14ac:dyDescent="0.25">
      <c r="D327" s="76">
        <v>199</v>
      </c>
    </row>
    <row r="328" spans="4:4" ht="20.25" customHeight="1" x14ac:dyDescent="0.25">
      <c r="D328" s="76">
        <v>200</v>
      </c>
    </row>
    <row r="329" spans="4:4" ht="20.25" customHeight="1" x14ac:dyDescent="0.25">
      <c r="D329" s="76">
        <v>201</v>
      </c>
    </row>
    <row r="330" spans="4:4" ht="20.25" customHeight="1" x14ac:dyDescent="0.25">
      <c r="D330" s="76">
        <v>202</v>
      </c>
    </row>
    <row r="331" spans="4:4" ht="20.25" customHeight="1" x14ac:dyDescent="0.25">
      <c r="D331" s="76">
        <v>203</v>
      </c>
    </row>
    <row r="332" spans="4:4" ht="20.25" customHeight="1" x14ac:dyDescent="0.25">
      <c r="D332" s="76">
        <v>204</v>
      </c>
    </row>
    <row r="333" spans="4:4" ht="20.25" customHeight="1" x14ac:dyDescent="0.25">
      <c r="D333" s="76">
        <v>205</v>
      </c>
    </row>
    <row r="334" spans="4:4" ht="20.25" customHeight="1" x14ac:dyDescent="0.25">
      <c r="D334" s="76">
        <v>206</v>
      </c>
    </row>
    <row r="335" spans="4:4" ht="20.25" customHeight="1" x14ac:dyDescent="0.25">
      <c r="D335" s="76">
        <v>207</v>
      </c>
    </row>
    <row r="336" spans="4:4" ht="20.25" customHeight="1" x14ac:dyDescent="0.25">
      <c r="D336" s="76">
        <v>208</v>
      </c>
    </row>
    <row r="337" spans="4:4" ht="20.25" customHeight="1" x14ac:dyDescent="0.25">
      <c r="D337" s="76">
        <v>209</v>
      </c>
    </row>
    <row r="338" spans="4:4" ht="20.25" customHeight="1" x14ac:dyDescent="0.25">
      <c r="D338" s="76">
        <v>210</v>
      </c>
    </row>
    <row r="339" spans="4:4" ht="20.25" customHeight="1" x14ac:dyDescent="0.25">
      <c r="D339" s="76">
        <v>211</v>
      </c>
    </row>
    <row r="340" spans="4:4" ht="20.25" customHeight="1" x14ac:dyDescent="0.25">
      <c r="D340" s="76">
        <v>212</v>
      </c>
    </row>
    <row r="341" spans="4:4" ht="20.25" customHeight="1" x14ac:dyDescent="0.25">
      <c r="D341" s="76">
        <v>213</v>
      </c>
    </row>
    <row r="342" spans="4:4" ht="20.25" customHeight="1" x14ac:dyDescent="0.25">
      <c r="D342" s="76">
        <v>214</v>
      </c>
    </row>
    <row r="343" spans="4:4" ht="20.25" customHeight="1" x14ac:dyDescent="0.25">
      <c r="D343" s="76">
        <v>215</v>
      </c>
    </row>
    <row r="344" spans="4:4" ht="20.25" customHeight="1" x14ac:dyDescent="0.25">
      <c r="D344" s="76">
        <v>216</v>
      </c>
    </row>
    <row r="345" spans="4:4" ht="20.25" customHeight="1" x14ac:dyDescent="0.25">
      <c r="D345" s="76">
        <v>217</v>
      </c>
    </row>
    <row r="346" spans="4:4" ht="20.25" customHeight="1" x14ac:dyDescent="0.25">
      <c r="D346" s="76">
        <v>218</v>
      </c>
    </row>
    <row r="347" spans="4:4" ht="20.25" customHeight="1" x14ac:dyDescent="0.25">
      <c r="D347" s="76">
        <v>219</v>
      </c>
    </row>
    <row r="348" spans="4:4" ht="20.25" customHeight="1" x14ac:dyDescent="0.25">
      <c r="D348" s="76">
        <v>220</v>
      </c>
    </row>
    <row r="349" spans="4:4" ht="20.25" customHeight="1" x14ac:dyDescent="0.25">
      <c r="D349" s="76">
        <v>221</v>
      </c>
    </row>
    <row r="350" spans="4:4" ht="20.25" customHeight="1" x14ac:dyDescent="0.25">
      <c r="D350" s="76">
        <v>222</v>
      </c>
    </row>
    <row r="351" spans="4:4" ht="20.25" customHeight="1" x14ac:dyDescent="0.25">
      <c r="D351" s="76">
        <v>223</v>
      </c>
    </row>
    <row r="352" spans="4:4" ht="20.25" customHeight="1" x14ac:dyDescent="0.25">
      <c r="D352" s="76">
        <v>224</v>
      </c>
    </row>
    <row r="353" spans="4:4" ht="20.25" customHeight="1" x14ac:dyDescent="0.25">
      <c r="D353" s="76">
        <v>225</v>
      </c>
    </row>
    <row r="354" spans="4:4" ht="20.25" customHeight="1" x14ac:dyDescent="0.25">
      <c r="D354" s="76">
        <v>226</v>
      </c>
    </row>
    <row r="355" spans="4:4" ht="20.25" customHeight="1" x14ac:dyDescent="0.25">
      <c r="D355" s="76">
        <v>227</v>
      </c>
    </row>
    <row r="356" spans="4:4" ht="20.25" customHeight="1" x14ac:dyDescent="0.25">
      <c r="D356" s="76">
        <v>228</v>
      </c>
    </row>
    <row r="357" spans="4:4" ht="20.25" customHeight="1" x14ac:dyDescent="0.25">
      <c r="D357" s="76">
        <v>229</v>
      </c>
    </row>
    <row r="358" spans="4:4" ht="20.25" customHeight="1" x14ac:dyDescent="0.25">
      <c r="D358" s="76">
        <v>230</v>
      </c>
    </row>
    <row r="359" spans="4:4" ht="20.25" customHeight="1" x14ac:dyDescent="0.25">
      <c r="D359" s="76">
        <v>231</v>
      </c>
    </row>
    <row r="360" spans="4:4" ht="20.25" customHeight="1" x14ac:dyDescent="0.25">
      <c r="D360" s="76">
        <v>232</v>
      </c>
    </row>
    <row r="361" spans="4:4" ht="20.25" customHeight="1" x14ac:dyDescent="0.25">
      <c r="D361" s="76">
        <v>233</v>
      </c>
    </row>
    <row r="362" spans="4:4" ht="20.25" customHeight="1" x14ac:dyDescent="0.25">
      <c r="D362" s="76">
        <v>234</v>
      </c>
    </row>
    <row r="363" spans="4:4" ht="20.25" customHeight="1" x14ac:dyDescent="0.25">
      <c r="D363" s="76">
        <v>235</v>
      </c>
    </row>
    <row r="364" spans="4:4" ht="20.25" customHeight="1" x14ac:dyDescent="0.25">
      <c r="D364" s="76">
        <v>236</v>
      </c>
    </row>
    <row r="365" spans="4:4" ht="20.25" customHeight="1" x14ac:dyDescent="0.25">
      <c r="D365" s="76">
        <v>237</v>
      </c>
    </row>
    <row r="366" spans="4:4" ht="20.25" customHeight="1" x14ac:dyDescent="0.25">
      <c r="D366" s="76">
        <v>238</v>
      </c>
    </row>
    <row r="367" spans="4:4" ht="20.25" customHeight="1" x14ac:dyDescent="0.25">
      <c r="D367" s="76">
        <v>239</v>
      </c>
    </row>
    <row r="368" spans="4:4" ht="20.25" customHeight="1" x14ac:dyDescent="0.25">
      <c r="D368" s="76">
        <v>240</v>
      </c>
    </row>
    <row r="369" spans="4:4" ht="20.25" customHeight="1" x14ac:dyDescent="0.25">
      <c r="D369" s="76">
        <v>241</v>
      </c>
    </row>
    <row r="370" spans="4:4" ht="20.25" customHeight="1" x14ac:dyDescent="0.25">
      <c r="D370" s="76">
        <v>242</v>
      </c>
    </row>
    <row r="371" spans="4:4" ht="20.25" customHeight="1" x14ac:dyDescent="0.25">
      <c r="D371" s="76">
        <v>243</v>
      </c>
    </row>
    <row r="372" spans="4:4" ht="20.25" customHeight="1" x14ac:dyDescent="0.25">
      <c r="D372" s="76">
        <v>244</v>
      </c>
    </row>
    <row r="373" spans="4:4" ht="20.25" customHeight="1" x14ac:dyDescent="0.25">
      <c r="D373" s="76">
        <v>245</v>
      </c>
    </row>
    <row r="374" spans="4:4" ht="20.25" customHeight="1" x14ac:dyDescent="0.25">
      <c r="D374" s="76">
        <v>246</v>
      </c>
    </row>
    <row r="375" spans="4:4" ht="20.25" customHeight="1" x14ac:dyDescent="0.25">
      <c r="D375" s="76">
        <v>247</v>
      </c>
    </row>
    <row r="376" spans="4:4" ht="20.25" customHeight="1" x14ac:dyDescent="0.25">
      <c r="D376" s="76">
        <v>248</v>
      </c>
    </row>
    <row r="377" spans="4:4" ht="20.25" customHeight="1" x14ac:dyDescent="0.25">
      <c r="D377" s="76">
        <v>249</v>
      </c>
    </row>
    <row r="378" spans="4:4" ht="20.25" customHeight="1" x14ac:dyDescent="0.25">
      <c r="D378" s="76">
        <v>250</v>
      </c>
    </row>
    <row r="379" spans="4:4" ht="20.25" customHeight="1" x14ac:dyDescent="0.25">
      <c r="D379" s="76">
        <v>251</v>
      </c>
    </row>
    <row r="380" spans="4:4" ht="20.25" customHeight="1" x14ac:dyDescent="0.25">
      <c r="D380" s="76">
        <v>252</v>
      </c>
    </row>
    <row r="381" spans="4:4" ht="20.25" customHeight="1" x14ac:dyDescent="0.25">
      <c r="D381" s="76">
        <v>253</v>
      </c>
    </row>
    <row r="382" spans="4:4" ht="20.25" customHeight="1" x14ac:dyDescent="0.25">
      <c r="D382" s="76">
        <v>254</v>
      </c>
    </row>
    <row r="383" spans="4:4" ht="20.25" customHeight="1" x14ac:dyDescent="0.25">
      <c r="D383" s="76">
        <v>255</v>
      </c>
    </row>
    <row r="384" spans="4:4" ht="20.25" customHeight="1" x14ac:dyDescent="0.25">
      <c r="D384" s="76">
        <v>256</v>
      </c>
    </row>
    <row r="385" spans="4:4" ht="20.25" customHeight="1" x14ac:dyDescent="0.25">
      <c r="D385" s="76">
        <v>257</v>
      </c>
    </row>
    <row r="386" spans="4:4" ht="20.25" customHeight="1" x14ac:dyDescent="0.25">
      <c r="D386" s="76">
        <v>258</v>
      </c>
    </row>
    <row r="387" spans="4:4" ht="20.25" customHeight="1" x14ac:dyDescent="0.25">
      <c r="D387" s="76">
        <v>259</v>
      </c>
    </row>
    <row r="388" spans="4:4" ht="20.25" customHeight="1" x14ac:dyDescent="0.25">
      <c r="D388" s="76">
        <v>260</v>
      </c>
    </row>
    <row r="389" spans="4:4" ht="20.25" customHeight="1" x14ac:dyDescent="0.25">
      <c r="D389" s="76">
        <v>261</v>
      </c>
    </row>
    <row r="390" spans="4:4" ht="20.25" customHeight="1" x14ac:dyDescent="0.25">
      <c r="D390" s="76">
        <v>262</v>
      </c>
    </row>
    <row r="391" spans="4:4" ht="20.25" customHeight="1" x14ac:dyDescent="0.25">
      <c r="D391" s="76">
        <v>263</v>
      </c>
    </row>
    <row r="392" spans="4:4" ht="20.25" customHeight="1" x14ac:dyDescent="0.25">
      <c r="D392" s="76">
        <v>264</v>
      </c>
    </row>
    <row r="393" spans="4:4" ht="20.25" customHeight="1" x14ac:dyDescent="0.25">
      <c r="D393" s="76">
        <v>265</v>
      </c>
    </row>
    <row r="394" spans="4:4" ht="20.25" customHeight="1" x14ac:dyDescent="0.25">
      <c r="D394" s="76">
        <v>266</v>
      </c>
    </row>
    <row r="395" spans="4:4" ht="20.25" customHeight="1" x14ac:dyDescent="0.25">
      <c r="D395" s="76">
        <v>267</v>
      </c>
    </row>
    <row r="396" spans="4:4" ht="20.25" customHeight="1" x14ac:dyDescent="0.25">
      <c r="D396" s="76">
        <v>268</v>
      </c>
    </row>
    <row r="397" spans="4:4" ht="20.25" customHeight="1" x14ac:dyDescent="0.25">
      <c r="D397" s="76">
        <v>269</v>
      </c>
    </row>
    <row r="398" spans="4:4" ht="20.25" customHeight="1" x14ac:dyDescent="0.25">
      <c r="D398" s="76">
        <v>270</v>
      </c>
    </row>
    <row r="399" spans="4:4" ht="20.25" customHeight="1" x14ac:dyDescent="0.25">
      <c r="D399" s="76">
        <v>271</v>
      </c>
    </row>
    <row r="400" spans="4:4" ht="20.25" customHeight="1" x14ac:dyDescent="0.25">
      <c r="D400" s="76">
        <v>272</v>
      </c>
    </row>
    <row r="401" spans="4:4" ht="20.25" customHeight="1" x14ac:dyDescent="0.25">
      <c r="D401" s="76">
        <v>273</v>
      </c>
    </row>
    <row r="402" spans="4:4" ht="20.25" customHeight="1" x14ac:dyDescent="0.25">
      <c r="D402" s="76">
        <v>274</v>
      </c>
    </row>
    <row r="403" spans="4:4" ht="20.25" customHeight="1" x14ac:dyDescent="0.25">
      <c r="D403" s="76">
        <v>275</v>
      </c>
    </row>
    <row r="404" spans="4:4" ht="20.25" customHeight="1" x14ac:dyDescent="0.25">
      <c r="D404" s="76">
        <v>276</v>
      </c>
    </row>
    <row r="405" spans="4:4" ht="20.25" customHeight="1" x14ac:dyDescent="0.25">
      <c r="D405" s="76">
        <v>277</v>
      </c>
    </row>
    <row r="406" spans="4:4" ht="20.25" customHeight="1" x14ac:dyDescent="0.25">
      <c r="D406" s="76">
        <v>278</v>
      </c>
    </row>
    <row r="407" spans="4:4" ht="20.25" customHeight="1" x14ac:dyDescent="0.25">
      <c r="D407" s="76">
        <v>279</v>
      </c>
    </row>
    <row r="408" spans="4:4" ht="20.25" customHeight="1" x14ac:dyDescent="0.25">
      <c r="D408" s="76">
        <v>280</v>
      </c>
    </row>
    <row r="409" spans="4:4" ht="20.25" customHeight="1" x14ac:dyDescent="0.25">
      <c r="D409" s="76">
        <v>281</v>
      </c>
    </row>
    <row r="410" spans="4:4" ht="20.25" customHeight="1" x14ac:dyDescent="0.25">
      <c r="D410" s="76">
        <v>282</v>
      </c>
    </row>
    <row r="411" spans="4:4" ht="20.25" customHeight="1" x14ac:dyDescent="0.25">
      <c r="D411" s="76">
        <v>283</v>
      </c>
    </row>
    <row r="412" spans="4:4" ht="20.25" customHeight="1" x14ac:dyDescent="0.25">
      <c r="D412" s="76">
        <v>284</v>
      </c>
    </row>
    <row r="413" spans="4:4" ht="20.25" customHeight="1" x14ac:dyDescent="0.25">
      <c r="D413" s="76">
        <v>285</v>
      </c>
    </row>
    <row r="414" spans="4:4" ht="20.25" customHeight="1" x14ac:dyDescent="0.25">
      <c r="D414" s="76">
        <v>286</v>
      </c>
    </row>
    <row r="415" spans="4:4" ht="20.25" customHeight="1" x14ac:dyDescent="0.25">
      <c r="D415" s="76">
        <v>287</v>
      </c>
    </row>
    <row r="416" spans="4:4" ht="20.25" customHeight="1" x14ac:dyDescent="0.25">
      <c r="D416" s="76">
        <v>288</v>
      </c>
    </row>
    <row r="417" spans="4:4" ht="20.25" customHeight="1" x14ac:dyDescent="0.25">
      <c r="D417" s="76">
        <v>289</v>
      </c>
    </row>
    <row r="418" spans="4:4" ht="20.25" customHeight="1" x14ac:dyDescent="0.25">
      <c r="D418" s="76">
        <v>290</v>
      </c>
    </row>
    <row r="419" spans="4:4" ht="20.25" customHeight="1" x14ac:dyDescent="0.25">
      <c r="D419" s="76">
        <v>291</v>
      </c>
    </row>
    <row r="420" spans="4:4" ht="20.25" customHeight="1" x14ac:dyDescent="0.25">
      <c r="D420" s="76">
        <v>292</v>
      </c>
    </row>
    <row r="421" spans="4:4" ht="20.25" customHeight="1" x14ac:dyDescent="0.25">
      <c r="D421" s="76">
        <v>293</v>
      </c>
    </row>
    <row r="422" spans="4:4" ht="20.25" customHeight="1" x14ac:dyDescent="0.25">
      <c r="D422" s="76">
        <v>294</v>
      </c>
    </row>
    <row r="423" spans="4:4" ht="20.25" customHeight="1" x14ac:dyDescent="0.25">
      <c r="D423" s="76">
        <v>295</v>
      </c>
    </row>
    <row r="424" spans="4:4" ht="20.25" customHeight="1" x14ac:dyDescent="0.25">
      <c r="D424" s="76">
        <v>296</v>
      </c>
    </row>
    <row r="425" spans="4:4" ht="20.25" customHeight="1" x14ac:dyDescent="0.25">
      <c r="D425" s="76">
        <v>297</v>
      </c>
    </row>
    <row r="426" spans="4:4" ht="20.25" customHeight="1" x14ac:dyDescent="0.25">
      <c r="D426" s="76">
        <v>298</v>
      </c>
    </row>
    <row r="427" spans="4:4" ht="20.25" customHeight="1" x14ac:dyDescent="0.25">
      <c r="D427" s="76">
        <v>299</v>
      </c>
    </row>
    <row r="428" spans="4:4" ht="20.25" customHeight="1" x14ac:dyDescent="0.25">
      <c r="D428" s="76">
        <v>300</v>
      </c>
    </row>
    <row r="429" spans="4:4" ht="20.25" customHeight="1" x14ac:dyDescent="0.25">
      <c r="D429" s="76">
        <v>301</v>
      </c>
    </row>
    <row r="430" spans="4:4" ht="20.25" customHeight="1" x14ac:dyDescent="0.25">
      <c r="D430" s="76">
        <v>302</v>
      </c>
    </row>
    <row r="431" spans="4:4" ht="20.25" customHeight="1" x14ac:dyDescent="0.25">
      <c r="D431" s="76">
        <v>303</v>
      </c>
    </row>
    <row r="432" spans="4:4" ht="20.25" customHeight="1" x14ac:dyDescent="0.25">
      <c r="D432" s="76">
        <v>304</v>
      </c>
    </row>
    <row r="433" spans="4:4" ht="20.25" customHeight="1" x14ac:dyDescent="0.25">
      <c r="D433" s="76">
        <v>305</v>
      </c>
    </row>
    <row r="434" spans="4:4" ht="20.25" customHeight="1" x14ac:dyDescent="0.25">
      <c r="D434" s="76">
        <v>306</v>
      </c>
    </row>
    <row r="435" spans="4:4" ht="20.25" customHeight="1" x14ac:dyDescent="0.25">
      <c r="D435" s="76">
        <v>307</v>
      </c>
    </row>
    <row r="436" spans="4:4" ht="20.25" customHeight="1" x14ac:dyDescent="0.25">
      <c r="D436" s="76">
        <v>308</v>
      </c>
    </row>
    <row r="437" spans="4:4" ht="20.25" customHeight="1" x14ac:dyDescent="0.25">
      <c r="D437" s="76">
        <v>309</v>
      </c>
    </row>
    <row r="438" spans="4:4" ht="20.25" customHeight="1" x14ac:dyDescent="0.25">
      <c r="D438" s="76">
        <v>310</v>
      </c>
    </row>
    <row r="439" spans="4:4" ht="20.25" customHeight="1" x14ac:dyDescent="0.25">
      <c r="D439" s="76">
        <v>311</v>
      </c>
    </row>
    <row r="440" spans="4:4" ht="20.25" customHeight="1" x14ac:dyDescent="0.25">
      <c r="D440" s="76">
        <v>312</v>
      </c>
    </row>
    <row r="441" spans="4:4" ht="20.25" customHeight="1" x14ac:dyDescent="0.25">
      <c r="D441" s="76">
        <v>313</v>
      </c>
    </row>
    <row r="442" spans="4:4" ht="20.25" customHeight="1" x14ac:dyDescent="0.25">
      <c r="D442" s="76">
        <v>314</v>
      </c>
    </row>
    <row r="443" spans="4:4" ht="20.25" customHeight="1" x14ac:dyDescent="0.25">
      <c r="D443" s="76">
        <v>315</v>
      </c>
    </row>
    <row r="444" spans="4:4" ht="20.25" customHeight="1" x14ac:dyDescent="0.25">
      <c r="D444" s="76">
        <v>316</v>
      </c>
    </row>
    <row r="445" spans="4:4" ht="20.25" customHeight="1" x14ac:dyDescent="0.25">
      <c r="D445" s="76">
        <v>317</v>
      </c>
    </row>
    <row r="446" spans="4:4" ht="20.25" customHeight="1" x14ac:dyDescent="0.25">
      <c r="D446" s="76">
        <v>318</v>
      </c>
    </row>
    <row r="447" spans="4:4" ht="20.25" customHeight="1" x14ac:dyDescent="0.25">
      <c r="D447" s="76">
        <v>319</v>
      </c>
    </row>
    <row r="448" spans="4:4" ht="20.25" customHeight="1" x14ac:dyDescent="0.25">
      <c r="D448" s="76">
        <v>320</v>
      </c>
    </row>
    <row r="449" spans="4:4" ht="20.25" customHeight="1" x14ac:dyDescent="0.25">
      <c r="D449" s="76">
        <v>321</v>
      </c>
    </row>
    <row r="450" spans="4:4" ht="20.25" customHeight="1" x14ac:dyDescent="0.25">
      <c r="D450" s="76">
        <v>322</v>
      </c>
    </row>
    <row r="451" spans="4:4" ht="20.25" customHeight="1" x14ac:dyDescent="0.25">
      <c r="D451" s="76">
        <v>323</v>
      </c>
    </row>
    <row r="452" spans="4:4" ht="20.25" customHeight="1" x14ac:dyDescent="0.25">
      <c r="D452" s="76">
        <v>324</v>
      </c>
    </row>
    <row r="453" spans="4:4" ht="20.25" customHeight="1" x14ac:dyDescent="0.25">
      <c r="D453" s="76">
        <v>325</v>
      </c>
    </row>
    <row r="454" spans="4:4" ht="20.25" customHeight="1" x14ac:dyDescent="0.25">
      <c r="D454" s="76">
        <v>326</v>
      </c>
    </row>
    <row r="455" spans="4:4" ht="20.25" customHeight="1" x14ac:dyDescent="0.25">
      <c r="D455" s="76">
        <v>327</v>
      </c>
    </row>
    <row r="456" spans="4:4" ht="20.25" customHeight="1" x14ac:dyDescent="0.25">
      <c r="D456" s="76">
        <v>328</v>
      </c>
    </row>
    <row r="457" spans="4:4" ht="20.25" customHeight="1" x14ac:dyDescent="0.25">
      <c r="D457" s="76">
        <v>329</v>
      </c>
    </row>
    <row r="458" spans="4:4" ht="20.25" customHeight="1" x14ac:dyDescent="0.25">
      <c r="D458" s="76">
        <v>330</v>
      </c>
    </row>
    <row r="459" spans="4:4" ht="20.25" customHeight="1" x14ac:dyDescent="0.25">
      <c r="D459" s="76">
        <v>331</v>
      </c>
    </row>
    <row r="460" spans="4:4" ht="20.25" customHeight="1" x14ac:dyDescent="0.25">
      <c r="D460" s="76">
        <v>332</v>
      </c>
    </row>
    <row r="461" spans="4:4" ht="20.25" customHeight="1" x14ac:dyDescent="0.25">
      <c r="D461" s="76">
        <v>333</v>
      </c>
    </row>
    <row r="462" spans="4:4" ht="20.25" customHeight="1" x14ac:dyDescent="0.25">
      <c r="D462" s="76">
        <v>334</v>
      </c>
    </row>
    <row r="463" spans="4:4" ht="20.25" customHeight="1" x14ac:dyDescent="0.25">
      <c r="D463" s="76">
        <v>335</v>
      </c>
    </row>
    <row r="464" spans="4:4" ht="20.25" customHeight="1" x14ac:dyDescent="0.25">
      <c r="D464" s="76">
        <v>336</v>
      </c>
    </row>
    <row r="465" spans="4:4" ht="20.25" customHeight="1" x14ac:dyDescent="0.25">
      <c r="D465" s="76">
        <v>337</v>
      </c>
    </row>
    <row r="466" spans="4:4" ht="20.25" customHeight="1" x14ac:dyDescent="0.25">
      <c r="D466" s="76">
        <v>338</v>
      </c>
    </row>
    <row r="467" spans="4:4" ht="20.25" customHeight="1" x14ac:dyDescent="0.25">
      <c r="D467" s="76">
        <v>339</v>
      </c>
    </row>
    <row r="468" spans="4:4" ht="20.25" customHeight="1" x14ac:dyDescent="0.25">
      <c r="D468" s="76">
        <v>340</v>
      </c>
    </row>
    <row r="469" spans="4:4" ht="20.25" customHeight="1" x14ac:dyDescent="0.25">
      <c r="D469" s="76">
        <v>341</v>
      </c>
    </row>
    <row r="470" spans="4:4" ht="20.25" customHeight="1" x14ac:dyDescent="0.25">
      <c r="D470" s="76">
        <v>342</v>
      </c>
    </row>
    <row r="471" spans="4:4" ht="20.25" customHeight="1" x14ac:dyDescent="0.25">
      <c r="D471" s="76">
        <v>343</v>
      </c>
    </row>
    <row r="472" spans="4:4" ht="20.25" customHeight="1" x14ac:dyDescent="0.25">
      <c r="D472" s="76">
        <v>344</v>
      </c>
    </row>
    <row r="473" spans="4:4" ht="20.25" customHeight="1" x14ac:dyDescent="0.25">
      <c r="D473" s="76">
        <v>345</v>
      </c>
    </row>
    <row r="474" spans="4:4" ht="20.25" customHeight="1" x14ac:dyDescent="0.25">
      <c r="D474" s="76">
        <v>346</v>
      </c>
    </row>
    <row r="475" spans="4:4" ht="20.25" customHeight="1" x14ac:dyDescent="0.25">
      <c r="D475" s="76">
        <v>347</v>
      </c>
    </row>
    <row r="476" spans="4:4" ht="20.25" customHeight="1" x14ac:dyDescent="0.25">
      <c r="D476" s="76">
        <v>348</v>
      </c>
    </row>
    <row r="477" spans="4:4" ht="20.25" customHeight="1" x14ac:dyDescent="0.25">
      <c r="D477" s="76">
        <v>349</v>
      </c>
    </row>
    <row r="478" spans="4:4" ht="20.25" customHeight="1" x14ac:dyDescent="0.25">
      <c r="D478" s="76">
        <v>350</v>
      </c>
    </row>
    <row r="479" spans="4:4" ht="20.25" customHeight="1" x14ac:dyDescent="0.25">
      <c r="D479" s="76">
        <v>351</v>
      </c>
    </row>
    <row r="480" spans="4:4" ht="20.25" customHeight="1" x14ac:dyDescent="0.25">
      <c r="D480" s="76">
        <v>352</v>
      </c>
    </row>
    <row r="481" spans="4:4" ht="20.25" customHeight="1" x14ac:dyDescent="0.25">
      <c r="D481" s="76">
        <v>353</v>
      </c>
    </row>
    <row r="482" spans="4:4" ht="20.25" customHeight="1" x14ac:dyDescent="0.25">
      <c r="D482" s="76">
        <v>354</v>
      </c>
    </row>
    <row r="483" spans="4:4" ht="20.25" customHeight="1" x14ac:dyDescent="0.25">
      <c r="D483" s="76">
        <v>355</v>
      </c>
    </row>
    <row r="484" spans="4:4" ht="20.25" customHeight="1" x14ac:dyDescent="0.25">
      <c r="D484" s="76">
        <v>356</v>
      </c>
    </row>
    <row r="485" spans="4:4" ht="20.25" customHeight="1" x14ac:dyDescent="0.25">
      <c r="D485" s="76">
        <v>357</v>
      </c>
    </row>
    <row r="486" spans="4:4" ht="20.25" customHeight="1" x14ac:dyDescent="0.25">
      <c r="D486" s="76">
        <v>358</v>
      </c>
    </row>
    <row r="487" spans="4:4" ht="20.25" customHeight="1" x14ac:dyDescent="0.25">
      <c r="D487" s="76">
        <v>359</v>
      </c>
    </row>
    <row r="488" spans="4:4" ht="20.25" customHeight="1" x14ac:dyDescent="0.25">
      <c r="D488" s="76">
        <v>360</v>
      </c>
    </row>
    <row r="489" spans="4:4" ht="20.25" customHeight="1" x14ac:dyDescent="0.25">
      <c r="D489" s="76">
        <v>361</v>
      </c>
    </row>
    <row r="490" spans="4:4" ht="20.25" customHeight="1" x14ac:dyDescent="0.25">
      <c r="D490" s="76">
        <v>362</v>
      </c>
    </row>
    <row r="491" spans="4:4" ht="20.25" customHeight="1" x14ac:dyDescent="0.25">
      <c r="D491" s="76">
        <v>363</v>
      </c>
    </row>
    <row r="492" spans="4:4" ht="20.25" customHeight="1" x14ac:dyDescent="0.25">
      <c r="D492" s="76">
        <v>364</v>
      </c>
    </row>
    <row r="493" spans="4:4" ht="20.25" customHeight="1" x14ac:dyDescent="0.25">
      <c r="D493" s="76">
        <v>365</v>
      </c>
    </row>
  </sheetData>
  <sheetProtection sheet="1" objects="1" scenarios="1"/>
  <mergeCells count="20">
    <mergeCell ref="B124:G124"/>
    <mergeCell ref="B119:G119"/>
    <mergeCell ref="B122:G123"/>
    <mergeCell ref="B90:I90"/>
    <mergeCell ref="B115:G115"/>
    <mergeCell ref="E118:F118"/>
    <mergeCell ref="E114:F114"/>
    <mergeCell ref="B2:C6"/>
    <mergeCell ref="E5:I7"/>
    <mergeCell ref="B94:H94"/>
    <mergeCell ref="B93:C93"/>
    <mergeCell ref="E14:H14"/>
    <mergeCell ref="F12:I12"/>
    <mergeCell ref="F9:I9"/>
    <mergeCell ref="F8:I8"/>
    <mergeCell ref="F10:I10"/>
    <mergeCell ref="B16:E16"/>
    <mergeCell ref="B89:I89"/>
    <mergeCell ref="A86:D86"/>
    <mergeCell ref="G87:I87"/>
  </mergeCells>
  <phoneticPr fontId="0" type="noConversion"/>
  <conditionalFormatting sqref="E214">
    <cfRule type="cellIs" dxfId="0" priority="1" stopIfTrue="1" operator="greaterThan">
      <formula>$I$86</formula>
    </cfRule>
  </conditionalFormatting>
  <dataValidations count="9">
    <dataValidation type="decimal" operator="lessThanOrEqual" allowBlank="1" showInputMessage="1" showErrorMessage="1" errorTitle="Trasformazione prodotti zootecni" error="Ammissibile nella cella un numero di giornate di lavoro agricolo pari al massimo al numero delle giornate lavorative correlate al carico di bestiame" promptTitle="Attenzione" prompt="Inserire esclusivamente le giornate lavorative relative al bestiame interessato dalla trasformazione" sqref="C77" xr:uid="{00000000-0002-0000-0000-000000000000}">
      <formula1>C221</formula1>
    </dataValidation>
    <dataValidation type="decimal" operator="lessThanOrEqual" allowBlank="1" showInputMessage="1" showErrorMessage="1" errorTitle="Trasformazione prodotti silvicol" error="Ammissibile nella cella un numero di giornate di lavoro agricolo pari al massimo al numero delle giornate lavorative correlate alla superficie boschiva in base alla ripartizione colturale" sqref="C83:C85" xr:uid="{00000000-0002-0000-0000-000001000000}">
      <formula1>C227</formula1>
    </dataValidation>
    <dataValidation type="decimal" operator="lessThanOrEqual" allowBlank="1" showInputMessage="1" showErrorMessage="1" errorTitle="Attenzione" error="Superficie inserita superiore a quella del vigneto sopra indicata" prompt="inserire la superficie in ettari (1 ha = 10.000 mq)" sqref="C78" xr:uid="{00000000-0002-0000-0000-000002000000}">
      <formula1>C222</formula1>
    </dataValidation>
    <dataValidation type="decimal" operator="lessThanOrEqual" allowBlank="1" showInputMessage="1" showErrorMessage="1" errorTitle="Attenzione" error="Superficie inserita superiore a quella dell'oliveto sopra indicata" prompt="inserire la superficie in ettari (1 ha = 10.000 mq)" sqref="C79" xr:uid="{00000000-0002-0000-0000-000003000000}">
      <formula1>C223</formula1>
    </dataValidation>
    <dataValidation type="whole" operator="lessThanOrEqual" allowBlank="1" showInputMessage="1" showErrorMessage="1" errorTitle="N° coperti totale" error="Ammissibili al massimo 65 coperti a pasto, compensabili tra pranzo e cena,  per un massimo di 130 coperti al giorno" sqref="C99" xr:uid="{00000000-0002-0000-0000-000004000000}">
      <formula1>130</formula1>
    </dataValidation>
    <dataValidation allowBlank="1" showInputMessage="1" showErrorMessage="1" prompt="inserire la superficie in ettari (1 ha = 10.000 mq)" sqref="C19:C46 C81 C73:C76" xr:uid="{00000000-0002-0000-0000-000005000000}"/>
    <dataValidation type="list" errorStyle="warning" allowBlank="1" showInputMessage="1" showErrorMessage="1" errorTitle="N° giorni apertura" error="Richiesto n° di giorni di apertura inferiore a 90 o superiore a 365, siete sicuri di voler confermare?" sqref="D97:D102 D104:D110" xr:uid="{00000000-0002-0000-0000-000006000000}">
      <formula1>$D$218:$D$493</formula1>
    </dataValidation>
    <dataValidation allowBlank="1" showInputMessage="1" showErrorMessage="1" promptTitle="Attenzione" prompt="inserire esclusivamente le giornate lavorative relative alle superfici interessate dalla trasformazione" sqref="C80 C82" xr:uid="{00000000-0002-0000-0000-000007000000}"/>
    <dataValidation type="whole" operator="lessThanOrEqual" allowBlank="1" showInputMessage="1" showErrorMessage="1" errorTitle="N° degustazioni al giorno" error="Ammissibili al massimo 150 degustazioni al giorno, ovvero non pù di 150 persone ricevute" sqref="C102" xr:uid="{00000000-0002-0000-0000-000008000000}">
      <formula1>150</formula1>
    </dataValidation>
  </dataValidations>
  <printOptions horizontalCentered="1"/>
  <pageMargins left="0.21" right="0.25" top="0.24" bottom="0.23" header="0.23" footer="0.22"/>
  <pageSetup paperSize="9" scale="35" fitToHeight="2" orientation="portrait" r:id="rId1"/>
  <headerFooter alignWithMargins="0"/>
  <cellWatches>
    <cellWatch r="F10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Calcolo</vt:lpstr>
      <vt:lpstr>Calcolo!Area_stampa</vt:lpstr>
      <vt:lpstr>Calcolo!Titoli_stampa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Munari Maurizio</cp:lastModifiedBy>
  <cp:lastPrinted>2020-03-12T19:00:35Z</cp:lastPrinted>
  <dcterms:created xsi:type="dcterms:W3CDTF">2009-07-27T15:54:04Z</dcterms:created>
  <dcterms:modified xsi:type="dcterms:W3CDTF">2023-07-14T10:01:13Z</dcterms:modified>
</cp:coreProperties>
</file>