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10713"/>
  <workbookPr defaultThemeVersion="124226"/>
  <mc:AlternateContent xmlns:mc="http://schemas.openxmlformats.org/markup-compatibility/2006">
    <mc:Choice Requires="x15">
      <x15ac:absPath xmlns:x15ac="http://schemas.microsoft.com/office/spreadsheetml/2010/11/ac" url="/Volumes/151135/FORESTE/pianificazione/"/>
    </mc:Choice>
  </mc:AlternateContent>
  <xr:revisionPtr revIDLastSave="0" documentId="13_ncr:40009_{74A27F94-F63D-3C4C-A6A7-17954255EB4E}" xr6:coauthVersionLast="47" xr6:coauthVersionMax="47" xr10:uidLastSave="{00000000-0000-0000-0000-000000000000}"/>
  <bookViews>
    <workbookView xWindow="0" yWindow="460" windowWidth="38400" windowHeight="19660" tabRatio="568"/>
  </bookViews>
  <sheets>
    <sheet name="PdA" sheetId="12" r:id="rId1"/>
    <sheet name="PGF" sheetId="14" r:id="rId2"/>
  </sheets>
  <definedNames>
    <definedName name="_xlnm.Print_Area" localSheetId="0">PdA!$A$1:$H$182</definedName>
    <definedName name="_xlnm.Print_Area" localSheetId="1">PGF!$A$1:$H$56</definedName>
    <definedName name="coefficente_1">PdA!$D$120:$G$120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0" i="12" l="1"/>
  <c r="C103" i="12" s="1"/>
  <c r="F15" i="14"/>
  <c r="F77" i="12"/>
  <c r="F78" i="12"/>
  <c r="F24" i="12"/>
  <c r="C105" i="12" s="1"/>
  <c r="F35" i="12"/>
  <c r="C107" i="12" s="1"/>
  <c r="F95" i="12"/>
  <c r="F96" i="12"/>
  <c r="F19" i="12"/>
  <c r="F21" i="12"/>
  <c r="C115" i="12"/>
  <c r="C116" i="12" s="1"/>
  <c r="F97" i="12"/>
  <c r="F29" i="12"/>
  <c r="F40" i="12"/>
  <c r="F48" i="12"/>
  <c r="F16" i="12"/>
  <c r="F17" i="12"/>
  <c r="F31" i="12"/>
  <c r="F43" i="12"/>
  <c r="F139" i="12"/>
  <c r="F79" i="12"/>
  <c r="F11" i="14"/>
  <c r="F12" i="14"/>
  <c r="F13" i="14"/>
  <c r="F14" i="14"/>
  <c r="F16" i="14"/>
  <c r="F17" i="14"/>
  <c r="F46" i="12"/>
  <c r="F119" i="12"/>
  <c r="G119" i="12"/>
  <c r="D6" i="14"/>
  <c r="F49" i="12"/>
  <c r="F41" i="12"/>
  <c r="F30" i="12"/>
  <c r="F140" i="12"/>
  <c r="F138" i="12"/>
  <c r="F141" i="12" s="1"/>
  <c r="G143" i="12" s="1"/>
  <c r="F32" i="12"/>
  <c r="F42" i="12"/>
  <c r="F15" i="12"/>
  <c r="F20" i="12"/>
  <c r="F18" i="12"/>
  <c r="D61" i="12" s="1"/>
  <c r="F61" i="12" s="1"/>
  <c r="F80" i="12"/>
  <c r="F98" i="12"/>
  <c r="D59" i="12" l="1"/>
  <c r="F59" i="12" s="1"/>
  <c r="F50" i="12"/>
  <c r="D58" i="12"/>
  <c r="F58" i="12" s="1"/>
  <c r="F44" i="12"/>
  <c r="E105" i="12"/>
  <c r="D127" i="12" s="1"/>
  <c r="E127" i="12" s="1"/>
  <c r="F127" i="12" s="1"/>
  <c r="F33" i="12"/>
  <c r="D60" i="12"/>
  <c r="F60" i="12" s="1"/>
  <c r="F22" i="12"/>
  <c r="D6" i="12"/>
  <c r="F18" i="14"/>
  <c r="G20" i="14" s="1"/>
  <c r="F28" i="14" s="1"/>
  <c r="G31" i="14" s="1"/>
  <c r="D37" i="14" s="1"/>
  <c r="F37" i="14" s="1"/>
  <c r="G39" i="14" s="1"/>
  <c r="F115" i="12"/>
  <c r="F116" i="12"/>
  <c r="F114" i="12"/>
  <c r="C109" i="12"/>
  <c r="E103" i="12"/>
  <c r="E107" i="12"/>
  <c r="F106" i="12" l="1"/>
  <c r="F62" i="12"/>
  <c r="G64" i="12" s="1"/>
  <c r="G52" i="12"/>
  <c r="D106" i="12"/>
  <c r="G106" i="12" s="1"/>
  <c r="E70" i="12"/>
  <c r="F70" i="12" s="1"/>
  <c r="D104" i="12"/>
  <c r="D108" i="12"/>
  <c r="D45" i="14"/>
  <c r="D128" i="12"/>
  <c r="E128" i="12" s="1"/>
  <c r="F128" i="12" s="1"/>
  <c r="F108" i="12"/>
  <c r="F104" i="12"/>
  <c r="D126" i="12"/>
  <c r="E126" i="12" s="1"/>
  <c r="F126" i="12" s="1"/>
  <c r="E109" i="12"/>
  <c r="F117" i="12"/>
  <c r="F129" i="12" l="1"/>
  <c r="G131" i="12" s="1"/>
  <c r="D109" i="12"/>
  <c r="E71" i="12"/>
  <c r="F71" i="12" s="1"/>
  <c r="F72" i="12" s="1"/>
  <c r="G82" i="12" s="1"/>
  <c r="G108" i="12"/>
  <c r="F109" i="12"/>
  <c r="G104" i="12"/>
  <c r="D50" i="14"/>
  <c r="F45" i="14"/>
  <c r="G47" i="14" s="1"/>
  <c r="G52" i="14" s="1"/>
  <c r="G54" i="14" s="1"/>
  <c r="G109" i="12" l="1"/>
  <c r="D147" i="12"/>
  <c r="F147" i="12" s="1"/>
  <c r="G150" i="12" s="1"/>
  <c r="D156" i="12" s="1"/>
  <c r="F156" i="12" s="1"/>
  <c r="G158" i="12" s="1"/>
  <c r="D164" i="12" l="1"/>
  <c r="F164" i="12" l="1"/>
  <c r="G166" i="12" s="1"/>
  <c r="D168" i="12" s="1"/>
  <c r="D173" i="12" l="1"/>
  <c r="F173" i="12" l="1"/>
  <c r="G175" i="12" s="1"/>
  <c r="G178" i="12" s="1"/>
  <c r="G180" i="12" s="1"/>
</calcChain>
</file>

<file path=xl/sharedStrings.xml><?xml version="1.0" encoding="utf-8"?>
<sst xmlns="http://schemas.openxmlformats.org/spreadsheetml/2006/main" count="204" uniqueCount="120">
  <si>
    <t xml:space="preserve">a) alto fusto </t>
  </si>
  <si>
    <t>per i primi 100 ha</t>
  </si>
  <si>
    <t>euro/ha</t>
  </si>
  <si>
    <t>ha</t>
  </si>
  <si>
    <t>tot.</t>
  </si>
  <si>
    <t>per i successivi 150 ha</t>
  </si>
  <si>
    <t>per i successivi 250 ha</t>
  </si>
  <si>
    <t>per i successivi 750 ha</t>
  </si>
  <si>
    <t xml:space="preserve">c) cedui composti e/o in conversione </t>
  </si>
  <si>
    <t xml:space="preserve">d) pascoli, terreni agrari, incolti produttivi ed improduttivi </t>
  </si>
  <si>
    <t xml:space="preserve">per i successivi </t>
  </si>
  <si>
    <t>TOTALE ONORARI</t>
  </si>
  <si>
    <t>TOTALE RIMBORSI</t>
  </si>
  <si>
    <t>per i primi 500 ha</t>
  </si>
  <si>
    <t>TOTALE RILIEVO, CARTOGRAFIA E CONFINI</t>
  </si>
  <si>
    <t>euro/cad</t>
  </si>
  <si>
    <t>n°</t>
  </si>
  <si>
    <t>contributo previdenziale</t>
  </si>
  <si>
    <t>TOTALE CONTRIBUTO PREVIDENZIALE</t>
  </si>
  <si>
    <t>fino a 8 m. di altezza</t>
  </si>
  <si>
    <t>da 8 a 15 m. di altezza</t>
  </si>
  <si>
    <t>oltre 15 m. di altezza</t>
  </si>
  <si>
    <t>alto fusto</t>
  </si>
  <si>
    <t>euro/mq.</t>
  </si>
  <si>
    <t>mq.</t>
  </si>
  <si>
    <t xml:space="preserve">successivi </t>
  </si>
  <si>
    <t>TOTALE SPESE DI COLLAUDO</t>
  </si>
  <si>
    <t>IVA</t>
  </si>
  <si>
    <t>per i successivi 1.000 ha</t>
  </si>
  <si>
    <t>per i successivi 2.000 ha</t>
  </si>
  <si>
    <t>per superfici superiori, come segue:</t>
  </si>
  <si>
    <t>entro 10 km.</t>
  </si>
  <si>
    <t>da 10 a 30 km.</t>
  </si>
  <si>
    <t>oltre 30 km.</t>
  </si>
  <si>
    <t>ceduo e novelleto</t>
  </si>
  <si>
    <t>successivi n° 4 rilievi</t>
  </si>
  <si>
    <t>in percentuale sugli onorari</t>
  </si>
  <si>
    <t>2. SPESE GENERALI E RIMBORSI SPESE AL TECNICO</t>
  </si>
  <si>
    <t>importo onorari</t>
  </si>
  <si>
    <t>%</t>
  </si>
  <si>
    <t>per i successivi  ha</t>
  </si>
  <si>
    <t>per i successivi ha</t>
  </si>
  <si>
    <t xml:space="preserve">TOTALE IVA </t>
  </si>
  <si>
    <t>tot. punti 1-8</t>
  </si>
  <si>
    <t>TOTALE SPESE RELAZIONE DI INCIDENZA</t>
  </si>
  <si>
    <t>costo ad ettaro</t>
  </si>
  <si>
    <t>coeff. di moltiplicazione del costo</t>
  </si>
  <si>
    <t>Superficie complessiva  ha</t>
  </si>
  <si>
    <t>1. ONORARIO AL TECNICO</t>
  </si>
  <si>
    <t>totale alto fusto</t>
  </si>
  <si>
    <t>totale cedui e rimboschimenti</t>
  </si>
  <si>
    <t xml:space="preserve">b) cedui e rimboschimenti fino allo stadio di novelleto </t>
  </si>
  <si>
    <t>totale cedui composti e/o in conversione</t>
  </si>
  <si>
    <t>totale pascoli e altre superfici</t>
  </si>
  <si>
    <t>1) soglia di cavallettamento in cm</t>
  </si>
  <si>
    <t>2) raggio dell'area di saggio circolare</t>
  </si>
  <si>
    <t>per esecuzione di rilievi relascopici</t>
  </si>
  <si>
    <t>per delimitazione aree di saggio e rilievi relativi (min 1% e max 3% della superficie boscata)</t>
  </si>
  <si>
    <t>c. comp. e/o in conv.</t>
  </si>
  <si>
    <t>TOTALE SPESA PER RILIEVI FORESTALI</t>
  </si>
  <si>
    <t>PREVENTIVO DI SPESA PER LA COMPILAZIONE DEL PIANO DI ASSESTAMENTO DEL PATRIMONIO SILVOPASTORALE</t>
  </si>
  <si>
    <t>4. AGGIORNAMENTO DI PIANI</t>
  </si>
  <si>
    <r>
      <t xml:space="preserve">N.B. Compilare la cella col valore "0" </t>
    </r>
    <r>
      <rPr>
        <b/>
        <sz val="10"/>
        <rFont val="Arial"/>
        <family val="2"/>
      </rPr>
      <t>se non prevista</t>
    </r>
  </si>
  <si>
    <t>PREVENTIVO DI SPESA PER LA COMPILAZIONE DEL
PIANO DI GESTIONE FORESTALE</t>
  </si>
  <si>
    <t>totale</t>
  </si>
  <si>
    <t>1. SPETTANZE AL TECNICO</t>
  </si>
  <si>
    <t>TOTALE</t>
  </si>
  <si>
    <t>imponibile</t>
  </si>
  <si>
    <t>a) per eventuale abbattimento, misurazione e pesatura ramata di alberi modello</t>
  </si>
  <si>
    <t>b) per rilievi forestali campionari (max 5 % complessivo sulla superficie boscata)</t>
  </si>
  <si>
    <t>TOTALE  per la Redazione del Piano</t>
  </si>
  <si>
    <r>
      <t xml:space="preserve">N.B. </t>
    </r>
    <r>
      <rPr>
        <sz val="10"/>
        <rFont val="Arial"/>
        <family val="2"/>
      </rPr>
      <t>Possono essere compilate solo le celle colorate in giallo scuro. Le altre celle sono bloccate e protette per consentire l'esecuzione di calcoli automatici e garantire l'integrità del foglio di lavoro.</t>
    </r>
  </si>
  <si>
    <t>Qualora si tratti di aggiornamento di piani scaduti, le spettanze di cui sopra sono ridotte del 10 %</t>
  </si>
  <si>
    <t>spese collaudo (IVA e Cassa compresi)</t>
  </si>
  <si>
    <t>AMMONTARE TOTALE DEL PIANO compreso Collaudo</t>
  </si>
  <si>
    <t>N.B. Compilare la cella col valore 0,9 se trattasi di aggiornamento</t>
  </si>
  <si>
    <t>tot. punti 1-9</t>
  </si>
  <si>
    <t>AMMONTARE TOTALE DEL PIANO</t>
  </si>
  <si>
    <t>primo rilievo</t>
  </si>
  <si>
    <t>per superfici inferiori a 50 ha a vacazione</t>
  </si>
  <si>
    <t>a) Cartografia</t>
  </si>
  <si>
    <t>TOTALE SPESA RILIEVI FLORISTICI</t>
  </si>
  <si>
    <t>IVA 22 %</t>
  </si>
  <si>
    <t>coeff. 1)</t>
  </si>
  <si>
    <t>coeff. 2)</t>
  </si>
  <si>
    <t>% prevista</t>
  </si>
  <si>
    <t>% su totale sup. boscata</t>
  </si>
  <si>
    <t>Aree di saggio</t>
  </si>
  <si>
    <t>Rilievi relascopici</t>
  </si>
  <si>
    <t>% su tot.</t>
  </si>
  <si>
    <t>sup. bosco</t>
  </si>
  <si>
    <t>superficie (ha)</t>
  </si>
  <si>
    <t>totale rilievi</t>
  </si>
  <si>
    <t>Inserire dalla tabella sottostante</t>
  </si>
  <si>
    <t xml:space="preserve">Rilievi floristici, compresa relazione, nel numero suggerito dalle caratteristiche del territorio </t>
  </si>
  <si>
    <t>3. CARTOGRAFIA E CONFINI</t>
  </si>
  <si>
    <r>
      <t>Qualora si tratti di aggiornamento di piani scaduti,</t>
    </r>
    <r>
      <rPr>
        <sz val="10"/>
        <color indexed="10"/>
        <rFont val="Arial"/>
        <family val="2"/>
      </rPr>
      <t xml:space="preserve"> </t>
    </r>
    <r>
      <rPr>
        <sz val="10"/>
        <rFont val="Arial"/>
      </rPr>
      <t>le spese di cui sopra sono ridotte del 30 %</t>
    </r>
  </si>
  <si>
    <t>5. RILIEVI FORESTALI</t>
  </si>
  <si>
    <t>6. RILIEVI FLORISTICI</t>
  </si>
  <si>
    <t>tot. punti 1-6</t>
  </si>
  <si>
    <t>N.B. Inserire il valore 0,7 se il preventivo è per l'aggiornamento di un piano esistente</t>
  </si>
  <si>
    <t>euro/punto rilievo</t>
  </si>
  <si>
    <t>n. punti</t>
  </si>
  <si>
    <r>
      <t xml:space="preserve">b) Determinazione dei confini delle particelle e loro individuazione sul terreno in funzione dello sviluppo delle linee di confine per le finalità di gestione del Piano (per l'accuratezza necessaria vedere il corrispondente punto delle disposizioni regionali)
</t>
    </r>
    <r>
      <rPr>
        <sz val="8"/>
        <rFont val="Arial"/>
        <family val="2"/>
      </rPr>
      <t>NB) Questa  voce non si riferisce alla segnatura dei confini in contradditorio con i proprietari limitrofi alle superfici assestate.</t>
    </r>
  </si>
  <si>
    <t>N.B. Compilare la cella col valore "0" se non prevista</t>
  </si>
  <si>
    <r>
      <t>7. PER EVENTUALE REDAZIONE DI STUDIO DI INCIDENZA,</t>
    </r>
    <r>
      <rPr>
        <sz val="10"/>
        <rFont val="Arial"/>
        <family val="2"/>
      </rPr>
      <t xml:space="preserve"> 8 % riferito a tutte le spese precedenti, con un minimo di 1</t>
    </r>
    <r>
      <rPr>
        <sz val="10"/>
        <color indexed="10"/>
        <rFont val="Arial"/>
        <family val="2"/>
      </rPr>
      <t>.</t>
    </r>
    <r>
      <rPr>
        <sz val="10"/>
        <rFont val="Arial"/>
        <family val="2"/>
      </rPr>
      <t>500,00 €</t>
    </r>
  </si>
  <si>
    <r>
      <t xml:space="preserve">spese studio di incidenza </t>
    </r>
    <r>
      <rPr>
        <sz val="8"/>
        <rFont val="Arial"/>
        <family val="2"/>
      </rPr>
      <t>(oneri compresi)</t>
    </r>
  </si>
  <si>
    <r>
      <t>2. PER EVENTUALE REDAZIONE DI STUDIO DI INCIDENZA,</t>
    </r>
    <r>
      <rPr>
        <sz val="10"/>
        <rFont val="Arial"/>
        <family val="2"/>
      </rPr>
      <t xml:space="preserve"> 8 % riferito alle spese precedenti, con un minimo di 1.500,00 €</t>
    </r>
  </si>
  <si>
    <t>Spese studio di incidenza (oneri compresi)</t>
  </si>
  <si>
    <t>8. CONTRIBUTO PREVIDENZIALE di cui al DLGS n. 103 del 10/2/1996</t>
  </si>
  <si>
    <t xml:space="preserve">9. IMPOSTA SUL VALORE AGGIUNTO I.V.A. </t>
  </si>
  <si>
    <r>
      <t>10. SPESE DI COLLAUDO, CONTROLLO, VERIFICA,</t>
    </r>
    <r>
      <rPr>
        <sz val="10"/>
        <rFont val="Arial"/>
      </rPr>
      <t xml:space="preserve"> ecc., 5 % riferito a tutte le spese precedenti, con un minimo di </t>
    </r>
    <r>
      <rPr>
        <sz val="10"/>
        <rFont val="Arial"/>
        <family val="2"/>
      </rPr>
      <t>1.500,00 €</t>
    </r>
  </si>
  <si>
    <t>Per rivalsa verso il Committente del Piano, 22 % sui punti 1-8</t>
  </si>
  <si>
    <t>tot. punti 1-7</t>
  </si>
  <si>
    <t>tot. punti 1-3</t>
  </si>
  <si>
    <t>Per rivalsa verso il Committente del Piano, 22 % sui punti 1-3</t>
  </si>
  <si>
    <t>3. CONTRIBUTO PREVIDENZIALE di cui al DLGS n. 103 del 10/2/1996</t>
  </si>
  <si>
    <t xml:space="preserve">4. IMPOSTA SUL VALORE AGGIUNTO I.V.A. </t>
  </si>
  <si>
    <t>A carico del Committente del Piano, in misura del 4 % dell'imponibile, punti 1-7</t>
  </si>
  <si>
    <t>A carico del Committente del Piano, in misura del 4 % dell'imponibile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</si>
</sst>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-* #,##0.00_-;\-* #,##0.00_-;_-* &quot;-&quot;??_-;_-@_-"/>
    <numFmt numFmtId="169" formatCode="_-&quot;€&quot;\ * #,##0.00_-;\-&quot;€&quot;\ * #,##0.00_-;_-&quot;€&quot;\ * &quot;-&quot;??_-;_-@_-"/>
    <numFmt numFmtId="176" formatCode="_-&quot;€&quot;\ * #,##0.000_-;\-&quot;€&quot;\ * #,##0.000_-;_-&quot;€&quot;\ * &quot;-&quot;??_-;_-@_-"/>
    <numFmt numFmtId="178" formatCode="0.0"/>
    <numFmt numFmtId="184" formatCode="#,##0.0"/>
    <numFmt numFmtId="191" formatCode="_-* #,##0_-;\-* #,##0_-;_-* &quot;-&quot;??_-;_-@_-"/>
    <numFmt numFmtId="194" formatCode="_-&quot;€&quot;\ * #,##0.0000_-;\-&quot;€&quot;\ * #,##0.0000_-;_-&quot;€&quot;\ * &quot;-&quot;??_-;_-@_-"/>
    <numFmt numFmtId="201" formatCode="#,##0_ ;\-#,##0\ "/>
  </numFmts>
  <fonts count="17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0"/>
      <color indexed="10"/>
      <name val="Arial"/>
      <family val="2"/>
    </font>
    <font>
      <sz val="10"/>
      <color indexed="22"/>
      <name val="Arial"/>
      <family val="2"/>
    </font>
    <font>
      <i/>
      <sz val="8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4"/>
      <name val="Arial"/>
      <family val="2"/>
    </font>
    <font>
      <sz val="10"/>
      <color indexed="10"/>
      <name val="Arial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8"/>
      <name val="Arial"/>
      <family val="2"/>
    </font>
    <font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16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95">
    <xf numFmtId="0" fontId="0" fillId="0" borderId="0" xfId="0"/>
    <xf numFmtId="0" fontId="0" fillId="0" borderId="0" xfId="0" applyAlignment="1">
      <alignment horizontal="left"/>
    </xf>
    <xf numFmtId="0" fontId="7" fillId="0" borderId="0" xfId="0" applyFont="1"/>
    <xf numFmtId="0" fontId="2" fillId="0" borderId="0" xfId="0" applyFont="1"/>
    <xf numFmtId="0" fontId="11" fillId="0" borderId="0" xfId="0" applyFont="1"/>
    <xf numFmtId="0" fontId="0" fillId="0" borderId="0" xfId="0" applyProtection="1"/>
    <xf numFmtId="0" fontId="6" fillId="0" borderId="0" xfId="0" applyFont="1"/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2" xfId="0" applyNumberFormat="1" applyFill="1" applyBorder="1" applyAlignment="1" applyProtection="1">
      <alignment horizontal="right"/>
      <protection locked="0"/>
    </xf>
    <xf numFmtId="2" fontId="0" fillId="2" borderId="3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2" xfId="0" applyNumberFormat="1" applyFill="1" applyBorder="1" applyAlignment="1" applyProtection="1">
      <alignment horizontal="right"/>
      <protection locked="0"/>
    </xf>
    <xf numFmtId="1" fontId="0" fillId="2" borderId="3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169" fontId="3" fillId="2" borderId="4" xfId="1" applyFont="1" applyFill="1" applyBorder="1" applyProtection="1">
      <protection locked="0"/>
    </xf>
    <xf numFmtId="169" fontId="1" fillId="2" borderId="4" xfId="1" applyFill="1" applyBorder="1" applyProtection="1">
      <protection locked="0"/>
    </xf>
    <xf numFmtId="178" fontId="0" fillId="2" borderId="4" xfId="0" applyNumberFormat="1" applyFill="1" applyBorder="1" applyAlignment="1" applyProtection="1">
      <alignment horizontal="center"/>
      <protection locked="0"/>
    </xf>
    <xf numFmtId="2" fontId="3" fillId="2" borderId="1" xfId="0" applyNumberFormat="1" applyFont="1" applyFill="1" applyBorder="1" applyAlignment="1" applyProtection="1">
      <alignment horizontal="right"/>
      <protection locked="0"/>
    </xf>
    <xf numFmtId="2" fontId="3" fillId="2" borderId="2" xfId="0" applyNumberFormat="1" applyFont="1" applyFill="1" applyBorder="1" applyAlignment="1" applyProtection="1">
      <alignment horizontal="right"/>
      <protection locked="0"/>
    </xf>
    <xf numFmtId="2" fontId="3" fillId="2" borderId="3" xfId="0" applyNumberFormat="1" applyFont="1" applyFill="1" applyBorder="1" applyAlignment="1" applyProtection="1">
      <alignment horizontal="right"/>
      <protection locked="0"/>
    </xf>
    <xf numFmtId="178" fontId="3" fillId="2" borderId="1" xfId="0" applyNumberFormat="1" applyFont="1" applyFill="1" applyBorder="1" applyAlignment="1" applyProtection="1">
      <alignment horizontal="right"/>
      <protection locked="0"/>
    </xf>
    <xf numFmtId="178" fontId="3" fillId="2" borderId="2" xfId="0" applyNumberFormat="1" applyFont="1" applyFill="1" applyBorder="1" applyAlignment="1" applyProtection="1">
      <alignment horizontal="right"/>
      <protection locked="0"/>
    </xf>
    <xf numFmtId="178" fontId="3" fillId="2" borderId="3" xfId="0" applyNumberFormat="1" applyFont="1" applyFill="1" applyBorder="1" applyAlignment="1" applyProtection="1">
      <alignment horizontal="right"/>
      <protection locked="0"/>
    </xf>
    <xf numFmtId="43" fontId="0" fillId="2" borderId="5" xfId="2" applyNumberFormat="1" applyFont="1" applyFill="1" applyBorder="1" applyAlignment="1" applyProtection="1">
      <alignment horizontal="right"/>
      <protection locked="0"/>
    </xf>
    <xf numFmtId="2" fontId="0" fillId="0" borderId="4" xfId="0" applyNumberFormat="1" applyFill="1" applyBorder="1" applyAlignment="1" applyProtection="1">
      <alignment horizontal="right"/>
    </xf>
    <xf numFmtId="169" fontId="1" fillId="0" borderId="0" xfId="1" applyAlignment="1" applyProtection="1">
      <alignment horizontal="right"/>
    </xf>
    <xf numFmtId="169" fontId="1" fillId="0" borderId="0" xfId="1" applyProtection="1"/>
    <xf numFmtId="169" fontId="1" fillId="0" borderId="0" xfId="1" applyBorder="1" applyProtection="1"/>
    <xf numFmtId="169" fontId="0" fillId="0" borderId="6" xfId="0" applyNumberFormat="1" applyBorder="1" applyProtection="1"/>
    <xf numFmtId="4" fontId="3" fillId="0" borderId="7" xfId="0" applyNumberFormat="1" applyFont="1" applyFill="1" applyBorder="1" applyProtection="1"/>
    <xf numFmtId="169" fontId="3" fillId="0" borderId="0" xfId="1" applyFont="1" applyBorder="1" applyProtection="1"/>
    <xf numFmtId="0" fontId="0" fillId="0" borderId="0" xfId="0" applyAlignment="1" applyProtection="1">
      <alignment horizontal="center"/>
      <protection locked="0"/>
    </xf>
    <xf numFmtId="2" fontId="0" fillId="0" borderId="0" xfId="0" applyNumberFormat="1" applyAlignment="1" applyProtection="1">
      <alignment horizontal="right"/>
    </xf>
    <xf numFmtId="0" fontId="7" fillId="0" borderId="0" xfId="0" applyFont="1" applyProtection="1"/>
    <xf numFmtId="169" fontId="0" fillId="0" borderId="0" xfId="0" applyNumberFormat="1" applyProtection="1"/>
    <xf numFmtId="169" fontId="3" fillId="0" borderId="6" xfId="0" applyNumberFormat="1" applyFont="1" applyBorder="1" applyProtection="1"/>
    <xf numFmtId="169" fontId="0" fillId="0" borderId="0" xfId="0" applyNumberFormat="1" applyBorder="1" applyProtection="1"/>
    <xf numFmtId="169" fontId="1" fillId="0" borderId="0" xfId="1" applyFill="1" applyBorder="1" applyProtection="1"/>
    <xf numFmtId="0" fontId="0" fillId="0" borderId="0" xfId="0" applyAlignment="1" applyProtection="1">
      <alignment horizontal="left"/>
    </xf>
    <xf numFmtId="0" fontId="0" fillId="0" borderId="0" xfId="0" applyAlignment="1" applyProtection="1">
      <alignment horizontal="right"/>
    </xf>
    <xf numFmtId="0" fontId="2" fillId="0" borderId="0" xfId="0" applyFont="1" applyAlignment="1" applyProtection="1">
      <alignment horizontal="left"/>
    </xf>
    <xf numFmtId="0" fontId="2" fillId="0" borderId="8" xfId="0" applyFont="1" applyBorder="1" applyProtection="1"/>
    <xf numFmtId="0" fontId="3" fillId="0" borderId="9" xfId="0" applyFont="1" applyBorder="1" applyProtection="1"/>
    <xf numFmtId="0" fontId="6" fillId="0" borderId="9" xfId="0" applyFont="1" applyBorder="1" applyProtection="1"/>
    <xf numFmtId="169" fontId="2" fillId="0" borderId="10" xfId="0" applyNumberFormat="1" applyFont="1" applyBorder="1" applyProtection="1"/>
    <xf numFmtId="0" fontId="6" fillId="0" borderId="0" xfId="0" applyFont="1" applyProtection="1"/>
    <xf numFmtId="0" fontId="3" fillId="0" borderId="0" xfId="0" applyFont="1" applyAlignment="1" applyProtection="1">
      <alignment horizontal="left"/>
    </xf>
    <xf numFmtId="169" fontId="2" fillId="0" borderId="0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0" fontId="0" fillId="0" borderId="0" xfId="0" applyProtection="1">
      <protection locked="0"/>
    </xf>
    <xf numFmtId="0" fontId="7" fillId="0" borderId="0" xfId="0" applyFont="1" applyProtection="1">
      <protection locked="0"/>
    </xf>
    <xf numFmtId="0" fontId="0" fillId="0" borderId="0" xfId="0" applyAlignment="1" applyProtection="1">
      <alignment horizontal="right"/>
      <protection locked="0"/>
    </xf>
    <xf numFmtId="0" fontId="0" fillId="0" borderId="0" xfId="0" applyAlignment="1" applyProtection="1">
      <alignment horizontal="left"/>
      <protection locked="0"/>
    </xf>
    <xf numFmtId="0" fontId="3" fillId="0" borderId="0" xfId="0" applyFont="1" applyProtection="1">
      <protection locked="0"/>
    </xf>
    <xf numFmtId="0" fontId="10" fillId="0" borderId="0" xfId="0" applyFont="1" applyAlignment="1" applyProtection="1">
      <alignment horizontal="right"/>
      <protection locked="0"/>
    </xf>
    <xf numFmtId="169" fontId="0" fillId="0" borderId="0" xfId="0" applyNumberFormat="1" applyBorder="1" applyProtection="1">
      <protection locked="0"/>
    </xf>
    <xf numFmtId="169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0" fontId="7" fillId="0" borderId="0" xfId="0" applyFont="1" applyAlignment="1" applyProtection="1">
      <alignment horizontal="left"/>
      <protection locked="0"/>
    </xf>
    <xf numFmtId="0" fontId="0" fillId="0" borderId="0" xfId="0" quotePrefix="1" applyProtection="1">
      <protection locked="0"/>
    </xf>
    <xf numFmtId="0" fontId="0" fillId="0" borderId="0" xfId="0" applyFill="1" applyBorder="1" applyProtection="1">
      <protection locked="0"/>
    </xf>
    <xf numFmtId="176" fontId="0" fillId="0" borderId="0" xfId="0" applyNumberFormat="1" applyBorder="1" applyProtection="1">
      <protection locked="0"/>
    </xf>
    <xf numFmtId="0" fontId="0" fillId="0" borderId="0" xfId="0" applyBorder="1" applyAlignment="1" applyProtection="1">
      <alignment horizontal="left"/>
      <protection locked="0"/>
    </xf>
    <xf numFmtId="3" fontId="0" fillId="0" borderId="0" xfId="0" applyNumberFormat="1" applyBorder="1" applyAlignment="1" applyProtection="1">
      <alignment horizontal="right"/>
      <protection locked="0"/>
    </xf>
    <xf numFmtId="0" fontId="0" fillId="0" borderId="0" xfId="0" applyAlignment="1" applyProtection="1">
      <alignment horizontal="center"/>
    </xf>
    <xf numFmtId="0" fontId="3" fillId="0" borderId="0" xfId="0" applyFont="1" applyProtection="1"/>
    <xf numFmtId="0" fontId="10" fillId="0" borderId="0" xfId="0" applyFont="1" applyProtection="1"/>
    <xf numFmtId="0" fontId="2" fillId="0" borderId="0" xfId="0" applyFont="1" applyProtection="1"/>
    <xf numFmtId="0" fontId="3" fillId="0" borderId="0" xfId="0" applyFont="1" applyAlignment="1" applyProtection="1">
      <alignment horizontal="center"/>
    </xf>
    <xf numFmtId="0" fontId="7" fillId="0" borderId="0" xfId="0" applyFont="1" applyAlignment="1" applyProtection="1">
      <alignment horizontal="left"/>
    </xf>
    <xf numFmtId="0" fontId="0" fillId="0" borderId="0" xfId="0" applyFill="1" applyBorder="1" applyAlignment="1" applyProtection="1">
      <alignment horizontal="left"/>
    </xf>
    <xf numFmtId="0" fontId="0" fillId="0" borderId="0" xfId="0" applyFill="1" applyBorder="1" applyProtection="1"/>
    <xf numFmtId="0" fontId="0" fillId="0" borderId="0" xfId="0" applyFill="1" applyBorder="1" applyAlignment="1" applyProtection="1">
      <alignment horizontal="center"/>
    </xf>
    <xf numFmtId="0" fontId="8" fillId="0" borderId="0" xfId="0" applyFont="1" applyFill="1" applyBorder="1" applyAlignment="1" applyProtection="1">
      <alignment horizontal="center"/>
    </xf>
    <xf numFmtId="0" fontId="0" fillId="0" borderId="0" xfId="0" applyFill="1" applyBorder="1" applyAlignment="1" applyProtection="1">
      <alignment horizontal="right"/>
    </xf>
    <xf numFmtId="0" fontId="3" fillId="0" borderId="11" xfId="0" applyFont="1" applyFill="1" applyBorder="1" applyAlignment="1" applyProtection="1">
      <alignment horizontal="left"/>
    </xf>
    <xf numFmtId="0" fontId="6" fillId="0" borderId="0" xfId="0" applyFont="1" applyFill="1" applyBorder="1" applyProtection="1"/>
    <xf numFmtId="0" fontId="3" fillId="0" borderId="12" xfId="0" applyFont="1" applyFill="1" applyBorder="1" applyAlignment="1" applyProtection="1">
      <alignment horizontal="left"/>
    </xf>
    <xf numFmtId="0" fontId="3" fillId="0" borderId="0" xfId="0" applyFont="1" applyFill="1" applyBorder="1" applyAlignment="1" applyProtection="1">
      <alignment horizontal="left"/>
    </xf>
    <xf numFmtId="176" fontId="5" fillId="0" borderId="0" xfId="0" applyNumberFormat="1" applyFont="1" applyFill="1" applyBorder="1" applyProtection="1"/>
    <xf numFmtId="0" fontId="3" fillId="0" borderId="0" xfId="0" applyFont="1" applyFill="1" applyBorder="1" applyProtection="1"/>
    <xf numFmtId="3" fontId="3" fillId="0" borderId="0" xfId="0" applyNumberFormat="1" applyFont="1" applyFill="1" applyBorder="1" applyAlignment="1" applyProtection="1">
      <alignment horizontal="right"/>
    </xf>
    <xf numFmtId="169" fontId="3" fillId="0" borderId="0" xfId="0" applyNumberFormat="1" applyFont="1" applyFill="1" applyBorder="1" applyProtection="1"/>
    <xf numFmtId="0" fontId="0" fillId="0" borderId="0" xfId="0" applyBorder="1" applyProtection="1"/>
    <xf numFmtId="0" fontId="0" fillId="0" borderId="0" xfId="0" applyBorder="1" applyAlignment="1" applyProtection="1">
      <alignment horizontal="center"/>
    </xf>
    <xf numFmtId="0" fontId="7" fillId="0" borderId="0" xfId="0" applyFont="1" applyBorder="1" applyProtection="1"/>
    <xf numFmtId="169" fontId="0" fillId="0" borderId="0" xfId="0" applyNumberFormat="1" applyBorder="1" applyAlignment="1" applyProtection="1">
      <alignment horizontal="center"/>
    </xf>
    <xf numFmtId="0" fontId="7" fillId="0" borderId="0" xfId="0" applyFont="1" applyBorder="1" applyAlignment="1" applyProtection="1">
      <alignment horizontal="center"/>
    </xf>
    <xf numFmtId="0" fontId="12" fillId="0" borderId="0" xfId="0" applyFont="1" applyAlignment="1" applyProtection="1">
      <alignment horizontal="left"/>
    </xf>
    <xf numFmtId="0" fontId="2" fillId="0" borderId="0" xfId="0" applyFont="1" applyAlignment="1" applyProtection="1"/>
    <xf numFmtId="169" fontId="0" fillId="0" borderId="0" xfId="0" applyNumberFormat="1" applyAlignment="1" applyProtection="1">
      <alignment horizontal="left"/>
    </xf>
    <xf numFmtId="9" fontId="0" fillId="0" borderId="0" xfId="0" applyNumberFormat="1" applyAlignment="1" applyProtection="1">
      <alignment horizontal="right"/>
    </xf>
    <xf numFmtId="0" fontId="2" fillId="3" borderId="0" xfId="0" applyFont="1" applyFill="1" applyAlignment="1" applyProtection="1">
      <alignment vertical="center"/>
    </xf>
    <xf numFmtId="0" fontId="2" fillId="0" borderId="0" xfId="0" applyFont="1" applyBorder="1" applyAlignment="1" applyProtection="1">
      <alignment horizontal="left"/>
    </xf>
    <xf numFmtId="0" fontId="2" fillId="0" borderId="0" xfId="0" applyNumberFormat="1" applyFont="1" applyFill="1" applyBorder="1" applyAlignment="1" applyProtection="1">
      <alignment horizontal="center"/>
    </xf>
    <xf numFmtId="169" fontId="2" fillId="0" borderId="0" xfId="0" applyNumberFormat="1" applyFont="1" applyFill="1" applyBorder="1" applyAlignment="1" applyProtection="1">
      <alignment horizontal="center"/>
    </xf>
    <xf numFmtId="0" fontId="13" fillId="0" borderId="13" xfId="0" applyFont="1" applyFill="1" applyBorder="1" applyProtection="1"/>
    <xf numFmtId="0" fontId="3" fillId="0" borderId="13" xfId="0" applyFont="1" applyFill="1" applyBorder="1" applyProtection="1"/>
    <xf numFmtId="184" fontId="3" fillId="0" borderId="13" xfId="0" applyNumberFormat="1" applyFont="1" applyFill="1" applyBorder="1" applyAlignment="1" applyProtection="1">
      <alignment horizontal="right"/>
    </xf>
    <xf numFmtId="176" fontId="4" fillId="0" borderId="14" xfId="0" applyNumberFormat="1" applyFont="1" applyFill="1" applyBorder="1" applyProtection="1"/>
    <xf numFmtId="0" fontId="0" fillId="0" borderId="0" xfId="0" applyAlignment="1" applyProtection="1">
      <alignment horizontal="justify" vertical="top" wrapText="1"/>
    </xf>
    <xf numFmtId="2" fontId="0" fillId="0" borderId="7" xfId="0" applyNumberFormat="1" applyFill="1" applyBorder="1" applyAlignment="1" applyProtection="1">
      <alignment horizontal="right"/>
    </xf>
    <xf numFmtId="0" fontId="0" fillId="2" borderId="0" xfId="0" applyFill="1" applyProtection="1">
      <protection locked="0"/>
    </xf>
    <xf numFmtId="191" fontId="0" fillId="0" borderId="1" xfId="2" applyNumberFormat="1" applyFont="1" applyFill="1" applyBorder="1" applyAlignment="1" applyProtection="1">
      <alignment horizontal="right"/>
      <protection locked="0"/>
    </xf>
    <xf numFmtId="191" fontId="0" fillId="0" borderId="2" xfId="2" applyNumberFormat="1" applyFont="1" applyFill="1" applyBorder="1" applyAlignment="1" applyProtection="1">
      <alignment horizontal="right"/>
      <protection locked="0"/>
    </xf>
    <xf numFmtId="191" fontId="0" fillId="0" borderId="3" xfId="2" applyNumberFormat="1" applyFont="1" applyFill="1" applyBorder="1" applyAlignment="1" applyProtection="1">
      <alignment horizontal="right"/>
      <protection locked="0"/>
    </xf>
    <xf numFmtId="0" fontId="0" fillId="0" borderId="0" xfId="0" applyFill="1" applyProtection="1">
      <protection locked="0"/>
    </xf>
    <xf numFmtId="0" fontId="0" fillId="0" borderId="0" xfId="0" applyFill="1" applyProtection="1"/>
    <xf numFmtId="0" fontId="12" fillId="0" borderId="0" xfId="0" applyFont="1" applyFill="1" applyAlignment="1" applyProtection="1">
      <alignment horizontal="left"/>
    </xf>
    <xf numFmtId="0" fontId="0" fillId="0" borderId="0" xfId="0" applyFill="1" applyAlignment="1" applyProtection="1">
      <alignment horizontal="left"/>
    </xf>
    <xf numFmtId="4" fontId="3" fillId="0" borderId="12" xfId="0" applyNumberFormat="1" applyFont="1" applyBorder="1" applyProtection="1"/>
    <xf numFmtId="0" fontId="10" fillId="0" borderId="0" xfId="0" applyFont="1" applyAlignment="1" applyProtection="1">
      <alignment horizontal="right"/>
    </xf>
    <xf numFmtId="0" fontId="12" fillId="0" borderId="0" xfId="0" applyFont="1" applyBorder="1" applyAlignment="1" applyProtection="1">
      <alignment horizontal="left"/>
    </xf>
    <xf numFmtId="169" fontId="12" fillId="0" borderId="0" xfId="0" applyNumberFormat="1" applyFont="1" applyFill="1"/>
    <xf numFmtId="9" fontId="3" fillId="0" borderId="0" xfId="0" applyNumberFormat="1" applyFont="1" applyAlignment="1" applyProtection="1">
      <alignment horizontal="right"/>
    </xf>
    <xf numFmtId="169" fontId="16" fillId="0" borderId="0" xfId="0" applyNumberFormat="1" applyFont="1" applyProtection="1">
      <protection locked="0"/>
    </xf>
    <xf numFmtId="0" fontId="3" fillId="0" borderId="0" xfId="0" applyFont="1" applyAlignment="1" applyProtection="1">
      <alignment horizontal="right"/>
    </xf>
    <xf numFmtId="2" fontId="0" fillId="0" borderId="0" xfId="0" applyNumberFormat="1" applyProtection="1"/>
    <xf numFmtId="176" fontId="12" fillId="0" borderId="0" xfId="0" applyNumberFormat="1" applyFont="1" applyFill="1"/>
    <xf numFmtId="169" fontId="2" fillId="0" borderId="0" xfId="0" applyNumberFormat="1" applyFont="1" applyAlignment="1" applyProtection="1">
      <alignment horizontal="left"/>
    </xf>
    <xf numFmtId="178" fontId="3" fillId="2" borderId="5" xfId="0" applyNumberFormat="1" applyFont="1" applyFill="1" applyBorder="1" applyAlignment="1" applyProtection="1">
      <alignment horizontal="right"/>
      <protection locked="0"/>
    </xf>
    <xf numFmtId="43" fontId="0" fillId="0" borderId="0" xfId="0" applyNumberFormat="1" applyFill="1" applyBorder="1" applyProtection="1"/>
    <xf numFmtId="194" fontId="12" fillId="0" borderId="0" xfId="0" applyNumberFormat="1" applyFont="1" applyFill="1"/>
    <xf numFmtId="10" fontId="8" fillId="0" borderId="0" xfId="3" applyNumberFormat="1" applyFont="1"/>
    <xf numFmtId="0" fontId="10" fillId="0" borderId="0" xfId="0" applyFont="1"/>
    <xf numFmtId="0" fontId="8" fillId="0" borderId="0" xfId="0" applyFont="1"/>
    <xf numFmtId="0" fontId="3" fillId="0" borderId="0" xfId="0" applyFont="1" applyAlignment="1">
      <alignment horizontal="center"/>
    </xf>
    <xf numFmtId="178" fontId="0" fillId="0" borderId="0" xfId="0" applyNumberFormat="1" applyBorder="1" applyProtection="1"/>
    <xf numFmtId="10" fontId="8" fillId="0" borderId="0" xfId="3" applyNumberFormat="1" applyFont="1" applyBorder="1" applyProtection="1"/>
    <xf numFmtId="178" fontId="8" fillId="0" borderId="0" xfId="0" applyNumberFormat="1" applyFont="1" applyBorder="1" applyProtection="1"/>
    <xf numFmtId="2" fontId="0" fillId="0" borderId="15" xfId="0" applyNumberFormat="1" applyFill="1" applyBorder="1" applyAlignment="1" applyProtection="1">
      <alignment horizontal="right"/>
    </xf>
    <xf numFmtId="2" fontId="0" fillId="0" borderId="16" xfId="0" applyNumberFormat="1" applyFill="1" applyBorder="1" applyAlignment="1" applyProtection="1">
      <alignment horizontal="right"/>
    </xf>
    <xf numFmtId="176" fontId="5" fillId="0" borderId="17" xfId="0" applyNumberFormat="1" applyFont="1" applyFill="1" applyBorder="1" applyAlignment="1" applyProtection="1">
      <alignment horizontal="right"/>
    </xf>
    <xf numFmtId="176" fontId="5" fillId="0" borderId="18" xfId="0" applyNumberFormat="1" applyFont="1" applyFill="1" applyBorder="1" applyAlignment="1" applyProtection="1">
      <alignment horizontal="right"/>
    </xf>
    <xf numFmtId="0" fontId="0" fillId="0" borderId="12" xfId="0" applyBorder="1"/>
    <xf numFmtId="169" fontId="12" fillId="0" borderId="0" xfId="0" applyNumberFormat="1" applyFont="1" applyFill="1" applyProtection="1"/>
    <xf numFmtId="0" fontId="16" fillId="0" borderId="0" xfId="0" applyFont="1" applyProtection="1"/>
    <xf numFmtId="2" fontId="0" fillId="0" borderId="0" xfId="0" applyNumberFormat="1" applyFill="1" applyBorder="1" applyAlignment="1" applyProtection="1">
      <alignment horizontal="right"/>
      <protection locked="0"/>
    </xf>
    <xf numFmtId="1" fontId="0" fillId="0" borderId="0" xfId="0" applyNumberFormat="1" applyAlignment="1" applyProtection="1">
      <alignment horizontal="center"/>
    </xf>
    <xf numFmtId="10" fontId="8" fillId="0" borderId="19" xfId="3" applyNumberFormat="1" applyFont="1" applyBorder="1" applyAlignment="1" applyProtection="1">
      <alignment horizontal="center"/>
    </xf>
    <xf numFmtId="10" fontId="10" fillId="0" borderId="20" xfId="3" applyNumberFormat="1" applyFont="1" applyBorder="1" applyAlignment="1" applyProtection="1">
      <alignment horizontal="center"/>
    </xf>
    <xf numFmtId="10" fontId="8" fillId="0" borderId="21" xfId="3" applyNumberFormat="1" applyFont="1" applyBorder="1" applyAlignment="1" applyProtection="1">
      <alignment horizontal="right"/>
    </xf>
    <xf numFmtId="10" fontId="8" fillId="0" borderId="22" xfId="3" applyNumberFormat="1" applyFont="1" applyBorder="1" applyAlignment="1" applyProtection="1">
      <alignment horizontal="center"/>
    </xf>
    <xf numFmtId="2" fontId="3" fillId="4" borderId="0" xfId="0" applyNumberFormat="1" applyFont="1" applyFill="1" applyBorder="1" applyAlignment="1" applyProtection="1">
      <alignment horizontal="right"/>
    </xf>
    <xf numFmtId="0" fontId="0" fillId="0" borderId="0" xfId="0" applyBorder="1" applyAlignment="1" applyProtection="1"/>
    <xf numFmtId="0" fontId="0" fillId="0" borderId="0" xfId="0" applyFill="1" applyBorder="1" applyAlignment="1" applyProtection="1"/>
    <xf numFmtId="0" fontId="0" fillId="0" borderId="0" xfId="0" applyAlignment="1">
      <alignment horizontal="center"/>
    </xf>
    <xf numFmtId="201" fontId="0" fillId="0" borderId="0" xfId="0" applyNumberFormat="1"/>
    <xf numFmtId="169" fontId="1" fillId="0" borderId="0" xfId="1" applyFill="1" applyAlignment="1" applyProtection="1">
      <alignment horizontal="right"/>
    </xf>
    <xf numFmtId="169" fontId="3" fillId="0" borderId="0" xfId="0" applyNumberFormat="1" applyFont="1" applyFill="1" applyProtection="1"/>
    <xf numFmtId="169" fontId="3" fillId="0" borderId="0" xfId="1" applyFont="1" applyFill="1" applyAlignment="1" applyProtection="1">
      <alignment horizontal="right"/>
    </xf>
    <xf numFmtId="169" fontId="0" fillId="0" borderId="0" xfId="0" applyNumberFormat="1" applyFill="1" applyBorder="1" applyProtection="1"/>
    <xf numFmtId="169" fontId="0" fillId="0" borderId="0" xfId="0" applyNumberFormat="1" applyFill="1" applyProtection="1"/>
    <xf numFmtId="0" fontId="0" fillId="0" borderId="0" xfId="0" applyNumberFormat="1" applyBorder="1" applyProtection="1"/>
    <xf numFmtId="169" fontId="1" fillId="0" borderId="0" xfId="1" applyNumberFormat="1" applyFill="1" applyAlignment="1" applyProtection="1">
      <alignment horizontal="right"/>
    </xf>
    <xf numFmtId="169" fontId="0" fillId="0" borderId="23" xfId="0" applyNumberFormat="1" applyBorder="1" applyProtection="1"/>
    <xf numFmtId="169" fontId="2" fillId="0" borderId="24" xfId="0" applyNumberFormat="1" applyFont="1" applyBorder="1" applyAlignment="1" applyProtection="1">
      <alignment horizontal="center"/>
    </xf>
    <xf numFmtId="0" fontId="2" fillId="0" borderId="24" xfId="0" applyFont="1" applyBorder="1" applyAlignment="1" applyProtection="1">
      <alignment horizontal="center"/>
    </xf>
    <xf numFmtId="0" fontId="2" fillId="3" borderId="0" xfId="0" applyFont="1" applyFill="1" applyAlignment="1" applyProtection="1">
      <alignment horizontal="left"/>
    </xf>
    <xf numFmtId="0" fontId="2" fillId="0" borderId="0" xfId="0" applyFont="1" applyBorder="1" applyAlignment="1" applyProtection="1">
      <alignment horizontal="left"/>
    </xf>
    <xf numFmtId="0" fontId="0" fillId="0" borderId="0" xfId="0" applyFill="1" applyBorder="1" applyAlignment="1" applyProtection="1">
      <alignment horizontal="left"/>
    </xf>
    <xf numFmtId="0" fontId="2" fillId="0" borderId="8" xfId="0" applyFont="1" applyBorder="1" applyAlignment="1" applyProtection="1">
      <alignment horizontal="left"/>
    </xf>
    <xf numFmtId="0" fontId="2" fillId="0" borderId="9" xfId="0" applyFont="1" applyBorder="1" applyAlignment="1" applyProtection="1">
      <alignment horizontal="left"/>
    </xf>
    <xf numFmtId="0" fontId="2" fillId="0" borderId="10" xfId="0" applyFont="1" applyBorder="1" applyAlignment="1" applyProtection="1">
      <alignment horizontal="left"/>
    </xf>
    <xf numFmtId="0" fontId="0" fillId="0" borderId="0" xfId="0" applyAlignment="1" applyProtection="1">
      <alignment horizontal="left"/>
    </xf>
    <xf numFmtId="2" fontId="2" fillId="0" borderId="9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 applyProtection="1">
      <alignment horizontal="center"/>
    </xf>
    <xf numFmtId="0" fontId="3" fillId="0" borderId="0" xfId="0" applyFont="1" applyAlignment="1" applyProtection="1">
      <alignment horizontal="left"/>
    </xf>
    <xf numFmtId="0" fontId="2" fillId="3" borderId="0" xfId="0" applyFont="1" applyFill="1" applyAlignment="1" applyProtection="1">
      <alignment vertical="top" wrapText="1"/>
    </xf>
    <xf numFmtId="0" fontId="0" fillId="3" borderId="0" xfId="0" applyFill="1" applyAlignment="1" applyProtection="1">
      <alignment vertical="top" wrapText="1"/>
    </xf>
    <xf numFmtId="169" fontId="2" fillId="0" borderId="28" xfId="0" applyNumberFormat="1" applyFont="1" applyBorder="1" applyAlignment="1" applyProtection="1">
      <alignment vertical="center"/>
    </xf>
    <xf numFmtId="0" fontId="2" fillId="0" borderId="29" xfId="0" applyFont="1" applyBorder="1" applyAlignment="1" applyProtection="1">
      <alignment vertical="center"/>
    </xf>
    <xf numFmtId="0" fontId="2" fillId="0" borderId="0" xfId="0" applyFont="1" applyAlignment="1" applyProtection="1">
      <alignment horizontal="left"/>
    </xf>
    <xf numFmtId="169" fontId="1" fillId="0" borderId="0" xfId="1" applyBorder="1" applyAlignment="1" applyProtection="1">
      <alignment horizontal="center"/>
    </xf>
    <xf numFmtId="0" fontId="3" fillId="0" borderId="0" xfId="0" applyFont="1" applyFill="1" applyAlignment="1" applyProtection="1">
      <alignment horizontal="left"/>
    </xf>
    <xf numFmtId="0" fontId="0" fillId="0" borderId="0" xfId="0" applyFill="1" applyAlignment="1" applyProtection="1">
      <alignment horizontal="left"/>
    </xf>
    <xf numFmtId="0" fontId="2" fillId="3" borderId="0" xfId="0" applyFont="1" applyFill="1" applyAlignment="1" applyProtection="1">
      <alignment horizontal="left" wrapText="1"/>
    </xf>
    <xf numFmtId="0" fontId="2" fillId="3" borderId="0" xfId="0" applyFont="1" applyFill="1" applyAlignment="1" applyProtection="1">
      <alignment horizontal="left" vertical="center" wrapText="1"/>
    </xf>
    <xf numFmtId="176" fontId="8" fillId="0" borderId="0" xfId="0" applyNumberFormat="1" applyFont="1" applyFill="1" applyBorder="1" applyAlignment="1" applyProtection="1">
      <alignment horizontal="center"/>
    </xf>
    <xf numFmtId="0" fontId="0" fillId="0" borderId="0" xfId="0" applyFill="1" applyBorder="1" applyAlignment="1" applyProtection="1">
      <alignment horizontal="right"/>
    </xf>
    <xf numFmtId="0" fontId="3" fillId="0" borderId="0" xfId="0" applyFont="1" applyAlignment="1" applyProtection="1">
      <alignment horizontal="justify" vertical="top" wrapText="1"/>
    </xf>
    <xf numFmtId="0" fontId="0" fillId="0" borderId="0" xfId="0" applyAlignment="1" applyProtection="1">
      <alignment horizontal="justify" vertical="top" wrapText="1"/>
    </xf>
    <xf numFmtId="0" fontId="0" fillId="0" borderId="0" xfId="0" applyBorder="1" applyAlignment="1" applyProtection="1">
      <alignment horizontal="left"/>
    </xf>
    <xf numFmtId="0" fontId="9" fillId="3" borderId="0" xfId="0" applyFont="1" applyFill="1" applyAlignment="1" applyProtection="1">
      <alignment horizontal="center" vertical="center" wrapText="1"/>
    </xf>
    <xf numFmtId="0" fontId="2" fillId="2" borderId="25" xfId="0" applyFont="1" applyFill="1" applyBorder="1" applyAlignment="1" applyProtection="1">
      <alignment horizontal="justify" vertical="center" wrapText="1"/>
    </xf>
    <xf numFmtId="0" fontId="2" fillId="2" borderId="26" xfId="0" applyFont="1" applyFill="1" applyBorder="1" applyAlignment="1" applyProtection="1">
      <alignment horizontal="justify" vertical="center" wrapText="1"/>
    </xf>
    <xf numFmtId="0" fontId="2" fillId="2" borderId="27" xfId="0" applyFont="1" applyFill="1" applyBorder="1" applyAlignment="1" applyProtection="1">
      <alignment horizontal="justify" vertical="center" wrapText="1"/>
    </xf>
    <xf numFmtId="0" fontId="3" fillId="0" borderId="0" xfId="0" applyFont="1" applyAlignment="1" applyProtection="1">
      <alignment horizontal="right"/>
    </xf>
    <xf numFmtId="0" fontId="3" fillId="0" borderId="0" xfId="0" applyFont="1" applyFill="1" applyAlignment="1" applyProtection="1">
      <alignment vertical="top" wrapText="1"/>
    </xf>
    <xf numFmtId="0" fontId="3" fillId="0" borderId="0" xfId="0" applyFont="1" applyAlignment="1" applyProtection="1">
      <alignment horizontal="center"/>
    </xf>
    <xf numFmtId="0" fontId="8" fillId="0" borderId="0" xfId="0" applyFont="1" applyFill="1" applyBorder="1" applyAlignment="1" applyProtection="1">
      <alignment horizontal="center"/>
    </xf>
    <xf numFmtId="169" fontId="2" fillId="0" borderId="9" xfId="0" applyNumberFormat="1" applyFont="1" applyBorder="1" applyAlignment="1" applyProtection="1">
      <alignment horizontal="center"/>
    </xf>
    <xf numFmtId="0" fontId="2" fillId="0" borderId="10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0" fontId="2" fillId="0" borderId="0" xfId="0" applyFont="1" applyAlignment="1" applyProtection="1">
      <alignment horizontal="justify" vertical="top" wrapText="1"/>
    </xf>
  </cellXfs>
  <cellStyles count="4">
    <cellStyle name="Euro" xfId="1"/>
    <cellStyle name="Migliaia" xfId="2" builtinId="3"/>
    <cellStyle name="Normale" xfId="0" builtinId="0"/>
    <cellStyle name="Percentuale" xfId="3" builtinId="5"/>
  </cellStyles>
  <dxfs count="1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3"/>
  <sheetViews>
    <sheetView tabSelected="1" view="pageBreakPreview" topLeftCell="A15" zoomScale="130" zoomScaleNormal="100" zoomScaleSheetLayoutView="130" workbookViewId="0">
      <selection activeCell="E15" sqref="E15"/>
    </sheetView>
  </sheetViews>
  <sheetFormatPr baseColWidth="10" defaultRowHeight="13" x14ac:dyDescent="0.15"/>
  <cols>
    <col min="1" max="2" width="8.83203125" customWidth="1"/>
    <col min="3" max="3" width="17.1640625" customWidth="1"/>
    <col min="4" max="4" width="13.5" customWidth="1"/>
    <col min="5" max="5" width="11.83203125" customWidth="1"/>
    <col min="6" max="6" width="13.33203125" customWidth="1"/>
    <col min="7" max="7" width="9.83203125" customWidth="1"/>
    <col min="8" max="8" width="4.83203125" style="2" customWidth="1"/>
    <col min="9" max="256" width="8.83203125" customWidth="1"/>
  </cols>
  <sheetData>
    <row r="1" spans="1:8" ht="12.75" customHeight="1" x14ac:dyDescent="0.15">
      <c r="A1" s="183" t="s">
        <v>60</v>
      </c>
      <c r="B1" s="183"/>
      <c r="C1" s="183"/>
      <c r="D1" s="183"/>
      <c r="E1" s="183"/>
      <c r="F1" s="183"/>
      <c r="G1" s="183"/>
      <c r="H1" s="183"/>
    </row>
    <row r="2" spans="1:8" x14ac:dyDescent="0.15">
      <c r="A2" s="183"/>
      <c r="B2" s="183"/>
      <c r="C2" s="183"/>
      <c r="D2" s="183"/>
      <c r="E2" s="183"/>
      <c r="F2" s="183"/>
      <c r="G2" s="183"/>
      <c r="H2" s="183"/>
    </row>
    <row r="3" spans="1:8" ht="25.5" customHeight="1" x14ac:dyDescent="0.15">
      <c r="A3" s="183"/>
      <c r="B3" s="183"/>
      <c r="C3" s="183"/>
      <c r="D3" s="183"/>
      <c r="E3" s="183"/>
      <c r="F3" s="183"/>
      <c r="G3" s="183"/>
      <c r="H3" s="183"/>
    </row>
    <row r="4" spans="1:8" ht="30.75" customHeight="1" x14ac:dyDescent="0.15">
      <c r="A4" s="184" t="s">
        <v>71</v>
      </c>
      <c r="B4" s="185"/>
      <c r="C4" s="185"/>
      <c r="D4" s="185"/>
      <c r="E4" s="185"/>
      <c r="F4" s="185"/>
      <c r="G4" s="185"/>
      <c r="H4" s="186"/>
    </row>
    <row r="5" spans="1:8" x14ac:dyDescent="0.15">
      <c r="A5" s="5"/>
      <c r="B5" s="5"/>
      <c r="C5" s="5"/>
      <c r="D5" s="5"/>
      <c r="E5" s="5"/>
      <c r="F5" s="5"/>
      <c r="G5" s="5"/>
      <c r="H5" s="33"/>
    </row>
    <row r="6" spans="1:8" x14ac:dyDescent="0.15">
      <c r="A6" s="187" t="s">
        <v>47</v>
      </c>
      <c r="B6" s="187"/>
      <c r="C6" s="187"/>
      <c r="D6" s="24">
        <f>F10+F24+F35+F46</f>
        <v>0</v>
      </c>
      <c r="E6" s="5"/>
      <c r="F6" s="5"/>
      <c r="G6" s="117"/>
      <c r="H6" s="33"/>
    </row>
    <row r="7" spans="1:8" ht="14.25" customHeight="1" x14ac:dyDescent="0.15">
      <c r="A7" s="5"/>
      <c r="B7" s="5"/>
      <c r="C7" s="5"/>
      <c r="D7" s="5"/>
      <c r="E7" s="5"/>
      <c r="F7" s="5"/>
      <c r="G7" s="5"/>
      <c r="H7" s="33"/>
    </row>
    <row r="8" spans="1:8" x14ac:dyDescent="0.15">
      <c r="A8" s="158" t="s">
        <v>48</v>
      </c>
      <c r="B8" s="158"/>
      <c r="C8" s="158"/>
      <c r="D8" s="158"/>
      <c r="E8" s="158"/>
      <c r="F8" s="158"/>
      <c r="G8" s="158"/>
      <c r="H8" s="158"/>
    </row>
    <row r="9" spans="1:8" x14ac:dyDescent="0.15">
      <c r="A9" s="5"/>
      <c r="B9" s="5"/>
      <c r="C9" s="5"/>
      <c r="D9" s="5"/>
      <c r="E9" s="5"/>
      <c r="F9" s="5"/>
      <c r="G9" s="5"/>
      <c r="H9" s="33"/>
    </row>
    <row r="10" spans="1:8" x14ac:dyDescent="0.15">
      <c r="A10" s="172" t="s">
        <v>0</v>
      </c>
      <c r="B10" s="172"/>
      <c r="C10" s="5"/>
      <c r="D10" s="5"/>
      <c r="E10" s="39" t="s">
        <v>3</v>
      </c>
      <c r="F10" s="101">
        <f>SUM(E15:E21,E12)</f>
        <v>0</v>
      </c>
      <c r="G10" s="5"/>
      <c r="H10" s="33"/>
    </row>
    <row r="11" spans="1:8" x14ac:dyDescent="0.15">
      <c r="A11" s="38"/>
      <c r="B11" s="38"/>
      <c r="C11" s="5"/>
      <c r="D11" s="5"/>
      <c r="E11" s="5"/>
      <c r="F11" s="5"/>
      <c r="G11" s="5"/>
      <c r="H11" s="33"/>
    </row>
    <row r="12" spans="1:8" x14ac:dyDescent="0.15">
      <c r="A12" s="164" t="s">
        <v>79</v>
      </c>
      <c r="B12" s="164"/>
      <c r="C12" s="164"/>
      <c r="D12" s="39" t="s">
        <v>3</v>
      </c>
      <c r="E12" s="102">
        <v>0</v>
      </c>
      <c r="F12" s="14">
        <v>0</v>
      </c>
      <c r="G12" s="49"/>
      <c r="H12" s="50"/>
    </row>
    <row r="13" spans="1:8" x14ac:dyDescent="0.15">
      <c r="A13" s="164" t="s">
        <v>30</v>
      </c>
      <c r="B13" s="164"/>
      <c r="C13" s="164"/>
      <c r="D13" s="164"/>
      <c r="E13" s="49"/>
      <c r="F13" s="49"/>
      <c r="G13" s="49"/>
      <c r="H13" s="50"/>
    </row>
    <row r="14" spans="1:8" ht="14" thickBot="1" x14ac:dyDescent="0.2">
      <c r="A14" s="5"/>
      <c r="B14" s="5"/>
      <c r="C14" s="5"/>
      <c r="D14" s="64" t="s">
        <v>2</v>
      </c>
      <c r="E14" s="31" t="s">
        <v>3</v>
      </c>
      <c r="F14" s="31" t="s">
        <v>4</v>
      </c>
      <c r="G14" s="106"/>
      <c r="H14" s="50"/>
    </row>
    <row r="15" spans="1:8" x14ac:dyDescent="0.15">
      <c r="A15" s="164" t="s">
        <v>1</v>
      </c>
      <c r="B15" s="164"/>
      <c r="C15" s="164"/>
      <c r="D15" s="148">
        <v>24.397151999999998</v>
      </c>
      <c r="E15" s="7">
        <v>0</v>
      </c>
      <c r="F15" s="26">
        <f t="shared" ref="F15:F21" si="0">SUM(D15*E15)</f>
        <v>0</v>
      </c>
      <c r="G15" s="113"/>
      <c r="H15" s="50"/>
    </row>
    <row r="16" spans="1:8" x14ac:dyDescent="0.15">
      <c r="A16" s="164" t="s">
        <v>5</v>
      </c>
      <c r="B16" s="164"/>
      <c r="C16" s="164"/>
      <c r="D16" s="148">
        <v>20.902206</v>
      </c>
      <c r="E16" s="8">
        <v>0</v>
      </c>
      <c r="F16" s="26">
        <f t="shared" si="0"/>
        <v>0</v>
      </c>
      <c r="G16" s="113"/>
      <c r="H16" s="50"/>
    </row>
    <row r="17" spans="1:8" x14ac:dyDescent="0.15">
      <c r="A17" s="164" t="s">
        <v>6</v>
      </c>
      <c r="B17" s="164"/>
      <c r="C17" s="164"/>
      <c r="D17" s="148">
        <v>17.420754000000002</v>
      </c>
      <c r="E17" s="8">
        <v>0</v>
      </c>
      <c r="F17" s="26">
        <f t="shared" si="0"/>
        <v>0</v>
      </c>
      <c r="G17" s="113"/>
      <c r="H17" s="50"/>
    </row>
    <row r="18" spans="1:8" x14ac:dyDescent="0.15">
      <c r="A18" s="164" t="s">
        <v>7</v>
      </c>
      <c r="B18" s="164"/>
      <c r="C18" s="164"/>
      <c r="D18" s="148">
        <v>13.940340000000001</v>
      </c>
      <c r="E18" s="8">
        <v>0</v>
      </c>
      <c r="F18" s="26">
        <f t="shared" si="0"/>
        <v>0</v>
      </c>
      <c r="G18" s="113"/>
      <c r="H18" s="50"/>
    </row>
    <row r="19" spans="1:8" x14ac:dyDescent="0.15">
      <c r="A19" s="164" t="s">
        <v>28</v>
      </c>
      <c r="B19" s="164"/>
      <c r="C19" s="164"/>
      <c r="D19" s="148">
        <v>10.45266</v>
      </c>
      <c r="E19" s="8">
        <v>0</v>
      </c>
      <c r="F19" s="26">
        <f t="shared" si="0"/>
        <v>0</v>
      </c>
      <c r="G19" s="113"/>
      <c r="H19" s="50"/>
    </row>
    <row r="20" spans="1:8" x14ac:dyDescent="0.15">
      <c r="A20" s="164" t="s">
        <v>29</v>
      </c>
      <c r="B20" s="164"/>
      <c r="C20" s="164"/>
      <c r="D20" s="148">
        <v>8.3559000000000019</v>
      </c>
      <c r="E20" s="8">
        <v>0</v>
      </c>
      <c r="F20" s="26">
        <f t="shared" si="0"/>
        <v>0</v>
      </c>
      <c r="G20" s="113"/>
      <c r="H20" s="50"/>
    </row>
    <row r="21" spans="1:8" ht="14" thickBot="1" x14ac:dyDescent="0.2">
      <c r="A21" s="164" t="s">
        <v>40</v>
      </c>
      <c r="B21" s="164"/>
      <c r="C21" s="164"/>
      <c r="D21" s="148">
        <v>6.9649800000000006</v>
      </c>
      <c r="E21" s="9">
        <v>0</v>
      </c>
      <c r="F21" s="27">
        <f t="shared" si="0"/>
        <v>0</v>
      </c>
      <c r="G21" s="113"/>
      <c r="H21" s="50"/>
    </row>
    <row r="22" spans="1:8" ht="14" thickBot="1" x14ac:dyDescent="0.2">
      <c r="A22" s="5"/>
      <c r="B22" s="5"/>
      <c r="C22" s="5"/>
      <c r="D22" s="65"/>
      <c r="E22" s="54" t="s">
        <v>49</v>
      </c>
      <c r="F22" s="28">
        <f>SUM(F12,F15:F21)</f>
        <v>0</v>
      </c>
      <c r="G22" s="106"/>
      <c r="H22" s="50"/>
    </row>
    <row r="23" spans="1:8" ht="14" thickTop="1" x14ac:dyDescent="0.15">
      <c r="A23" s="5"/>
      <c r="B23" s="5"/>
      <c r="C23" s="5"/>
      <c r="D23" s="5"/>
      <c r="E23" s="49"/>
      <c r="F23" s="49"/>
      <c r="G23" s="106"/>
      <c r="H23" s="50"/>
    </row>
    <row r="24" spans="1:8" x14ac:dyDescent="0.15">
      <c r="A24" s="40" t="s">
        <v>51</v>
      </c>
      <c r="B24" s="38"/>
      <c r="C24" s="38"/>
      <c r="D24" s="38"/>
      <c r="E24" s="51" t="s">
        <v>3</v>
      </c>
      <c r="F24" s="29">
        <f>SUM(E29:E32,E26)</f>
        <v>0</v>
      </c>
      <c r="G24" s="106"/>
      <c r="H24" s="50"/>
    </row>
    <row r="25" spans="1:8" x14ac:dyDescent="0.15">
      <c r="A25" s="38"/>
      <c r="B25" s="38"/>
      <c r="C25" s="38"/>
      <c r="D25" s="38"/>
      <c r="E25" s="52"/>
      <c r="F25" s="51"/>
      <c r="G25" s="106"/>
      <c r="H25" s="50"/>
    </row>
    <row r="26" spans="1:8" x14ac:dyDescent="0.15">
      <c r="A26" s="164" t="s">
        <v>79</v>
      </c>
      <c r="B26" s="164"/>
      <c r="C26" s="164"/>
      <c r="D26" s="39" t="s">
        <v>3</v>
      </c>
      <c r="E26" s="102">
        <v>0</v>
      </c>
      <c r="F26" s="15">
        <v>0</v>
      </c>
      <c r="G26" s="106"/>
      <c r="H26" s="50"/>
    </row>
    <row r="27" spans="1:8" x14ac:dyDescent="0.15">
      <c r="A27" s="164" t="s">
        <v>30</v>
      </c>
      <c r="B27" s="164"/>
      <c r="C27" s="164"/>
      <c r="D27" s="164"/>
      <c r="E27" s="49"/>
      <c r="F27" s="49"/>
      <c r="G27" s="106"/>
      <c r="H27" s="50"/>
    </row>
    <row r="28" spans="1:8" ht="14" thickBot="1" x14ac:dyDescent="0.2">
      <c r="A28" s="5"/>
      <c r="B28" s="5"/>
      <c r="C28" s="5"/>
      <c r="D28" s="64" t="s">
        <v>2</v>
      </c>
      <c r="E28" s="31" t="s">
        <v>3</v>
      </c>
      <c r="F28" s="31" t="s">
        <v>4</v>
      </c>
      <c r="G28" s="106"/>
      <c r="H28" s="50"/>
    </row>
    <row r="29" spans="1:8" x14ac:dyDescent="0.15">
      <c r="A29" s="164" t="s">
        <v>1</v>
      </c>
      <c r="B29" s="164"/>
      <c r="C29" s="164"/>
      <c r="D29" s="148">
        <v>8.0829060000000013</v>
      </c>
      <c r="E29" s="7">
        <v>0</v>
      </c>
      <c r="F29" s="26">
        <f>SUM(D29*E29)</f>
        <v>0</v>
      </c>
      <c r="G29" s="113"/>
      <c r="H29" s="50"/>
    </row>
    <row r="30" spans="1:8" x14ac:dyDescent="0.15">
      <c r="A30" s="164" t="s">
        <v>5</v>
      </c>
      <c r="B30" s="164"/>
      <c r="C30" s="164"/>
      <c r="D30" s="148">
        <v>6.962904</v>
      </c>
      <c r="E30" s="8">
        <v>0</v>
      </c>
      <c r="F30" s="26">
        <f>SUM(D30*E30)</f>
        <v>0</v>
      </c>
      <c r="G30" s="113"/>
      <c r="H30" s="50"/>
    </row>
    <row r="31" spans="1:8" x14ac:dyDescent="0.15">
      <c r="A31" s="164" t="s">
        <v>6</v>
      </c>
      <c r="B31" s="164"/>
      <c r="C31" s="164"/>
      <c r="D31" s="148">
        <v>5.7754320000000012</v>
      </c>
      <c r="E31" s="8">
        <v>0</v>
      </c>
      <c r="F31" s="26">
        <f>SUM(D31*E31)</f>
        <v>0</v>
      </c>
      <c r="G31" s="113"/>
      <c r="H31" s="50"/>
    </row>
    <row r="32" spans="1:8" ht="14" thickBot="1" x14ac:dyDescent="0.2">
      <c r="A32" s="164" t="s">
        <v>41</v>
      </c>
      <c r="B32" s="164"/>
      <c r="C32" s="164"/>
      <c r="D32" s="148">
        <v>4.5879599999999998</v>
      </c>
      <c r="E32" s="9">
        <v>0</v>
      </c>
      <c r="F32" s="27">
        <f>SUM(D32*E32)</f>
        <v>0</v>
      </c>
      <c r="G32" s="113"/>
      <c r="H32" s="50"/>
    </row>
    <row r="33" spans="1:8" ht="14" thickBot="1" x14ac:dyDescent="0.2">
      <c r="A33" s="5"/>
      <c r="B33" s="5"/>
      <c r="C33" s="5"/>
      <c r="D33" s="66"/>
      <c r="E33" s="54" t="s">
        <v>50</v>
      </c>
      <c r="F33" s="28">
        <f>SUM(F26,F29:F32)</f>
        <v>0</v>
      </c>
      <c r="G33" s="106"/>
      <c r="H33" s="50"/>
    </row>
    <row r="34" spans="1:8" ht="14" thickTop="1" x14ac:dyDescent="0.15">
      <c r="A34" s="5"/>
      <c r="B34" s="5"/>
      <c r="C34" s="5"/>
      <c r="D34" s="5"/>
      <c r="E34" s="49"/>
      <c r="F34" s="49"/>
      <c r="G34" s="106"/>
      <c r="H34" s="50"/>
    </row>
    <row r="35" spans="1:8" x14ac:dyDescent="0.15">
      <c r="A35" s="40" t="s">
        <v>8</v>
      </c>
      <c r="B35" s="38"/>
      <c r="C35" s="38"/>
      <c r="D35" s="38"/>
      <c r="E35" s="51" t="s">
        <v>3</v>
      </c>
      <c r="F35" s="29">
        <f>SUM(E40:E43,E37)</f>
        <v>0</v>
      </c>
      <c r="G35" s="106"/>
      <c r="H35" s="50"/>
    </row>
    <row r="36" spans="1:8" x14ac:dyDescent="0.15">
      <c r="A36" s="38"/>
      <c r="B36" s="38"/>
      <c r="C36" s="38"/>
      <c r="D36" s="38"/>
      <c r="E36" s="52"/>
      <c r="F36" s="51"/>
      <c r="G36" s="106"/>
      <c r="H36" s="50"/>
    </row>
    <row r="37" spans="1:8" x14ac:dyDescent="0.15">
      <c r="A37" s="164" t="s">
        <v>79</v>
      </c>
      <c r="B37" s="164"/>
      <c r="C37" s="164"/>
      <c r="D37" s="39" t="s">
        <v>3</v>
      </c>
      <c r="E37" s="102">
        <v>0</v>
      </c>
      <c r="F37" s="15">
        <v>0</v>
      </c>
      <c r="G37" s="106"/>
      <c r="H37" s="50"/>
    </row>
    <row r="38" spans="1:8" x14ac:dyDescent="0.15">
      <c r="A38" s="164" t="s">
        <v>30</v>
      </c>
      <c r="B38" s="164"/>
      <c r="C38" s="164"/>
      <c r="D38" s="164"/>
      <c r="E38" s="49"/>
      <c r="F38" s="49"/>
      <c r="G38" s="106"/>
      <c r="H38" s="50"/>
    </row>
    <row r="39" spans="1:8" ht="14" thickBot="1" x14ac:dyDescent="0.2">
      <c r="A39" s="5"/>
      <c r="B39" s="5"/>
      <c r="C39" s="5"/>
      <c r="D39" s="64" t="s">
        <v>2</v>
      </c>
      <c r="E39" s="31" t="s">
        <v>3</v>
      </c>
      <c r="F39" s="31" t="s">
        <v>4</v>
      </c>
      <c r="G39" s="106"/>
      <c r="H39" s="50"/>
    </row>
    <row r="40" spans="1:8" x14ac:dyDescent="0.15">
      <c r="A40" s="164" t="s">
        <v>1</v>
      </c>
      <c r="B40" s="164"/>
      <c r="C40" s="164"/>
      <c r="D40" s="148">
        <v>16.233281999999999</v>
      </c>
      <c r="E40" s="7">
        <v>0</v>
      </c>
      <c r="F40" s="26">
        <f>SUM(D40*E40)</f>
        <v>0</v>
      </c>
      <c r="G40" s="113"/>
      <c r="H40" s="50"/>
    </row>
    <row r="41" spans="1:8" x14ac:dyDescent="0.15">
      <c r="A41" s="164" t="s">
        <v>5</v>
      </c>
      <c r="B41" s="164"/>
      <c r="C41" s="164"/>
      <c r="D41" s="148">
        <v>13.939302000000001</v>
      </c>
      <c r="E41" s="8">
        <v>0</v>
      </c>
      <c r="F41" s="26">
        <f>SUM(D41*E41)</f>
        <v>0</v>
      </c>
      <c r="G41" s="113"/>
      <c r="H41" s="50"/>
    </row>
    <row r="42" spans="1:8" x14ac:dyDescent="0.15">
      <c r="A42" s="164" t="s">
        <v>6</v>
      </c>
      <c r="B42" s="164"/>
      <c r="C42" s="164"/>
      <c r="D42" s="148">
        <v>11.564358</v>
      </c>
      <c r="E42" s="8">
        <v>0</v>
      </c>
      <c r="F42" s="26">
        <f>SUM(D42*E42)</f>
        <v>0</v>
      </c>
      <c r="G42" s="113"/>
      <c r="H42" s="50"/>
    </row>
    <row r="43" spans="1:8" ht="14" thickBot="1" x14ac:dyDescent="0.2">
      <c r="A43" s="164" t="s">
        <v>40</v>
      </c>
      <c r="B43" s="164"/>
      <c r="C43" s="164"/>
      <c r="D43" s="148">
        <v>9.1894139999999993</v>
      </c>
      <c r="E43" s="9">
        <v>0</v>
      </c>
      <c r="F43" s="27">
        <f>SUM(D43*E43)</f>
        <v>0</v>
      </c>
      <c r="G43" s="113"/>
      <c r="H43" s="50"/>
    </row>
    <row r="44" spans="1:8" ht="14" thickBot="1" x14ac:dyDescent="0.2">
      <c r="A44" s="5"/>
      <c r="B44" s="5"/>
      <c r="C44" s="5"/>
      <c r="D44" s="5"/>
      <c r="E44" s="54" t="s">
        <v>52</v>
      </c>
      <c r="F44" s="28">
        <f>SUM(F37,F40:F43)</f>
        <v>0</v>
      </c>
      <c r="G44" s="106"/>
      <c r="H44" s="50"/>
    </row>
    <row r="45" spans="1:8" ht="14" thickTop="1" x14ac:dyDescent="0.15">
      <c r="A45" s="5"/>
      <c r="B45" s="5"/>
      <c r="C45" s="5"/>
      <c r="D45" s="5"/>
      <c r="E45" s="49"/>
      <c r="F45" s="49"/>
      <c r="G45" s="106"/>
      <c r="H45" s="50"/>
    </row>
    <row r="46" spans="1:8" x14ac:dyDescent="0.15">
      <c r="A46" s="40" t="s">
        <v>9</v>
      </c>
      <c r="B46" s="38"/>
      <c r="C46" s="38"/>
      <c r="D46" s="38"/>
      <c r="E46" s="51" t="s">
        <v>3</v>
      </c>
      <c r="F46" s="29">
        <f>SUM(E48:E49)</f>
        <v>0</v>
      </c>
      <c r="G46" s="106"/>
      <c r="H46" s="50"/>
    </row>
    <row r="47" spans="1:8" ht="14" thickBot="1" x14ac:dyDescent="0.2">
      <c r="A47" s="5"/>
      <c r="B47" s="5"/>
      <c r="C47" s="5"/>
      <c r="D47" s="64" t="s">
        <v>2</v>
      </c>
      <c r="E47" s="31" t="s">
        <v>3</v>
      </c>
      <c r="F47" s="31" t="s">
        <v>4</v>
      </c>
      <c r="G47" s="106"/>
      <c r="H47" s="50"/>
    </row>
    <row r="48" spans="1:8" x14ac:dyDescent="0.15">
      <c r="A48" s="164" t="s">
        <v>1</v>
      </c>
      <c r="B48" s="164"/>
      <c r="C48" s="164"/>
      <c r="D48" s="148">
        <v>0.70168800000000009</v>
      </c>
      <c r="E48" s="7">
        <v>0</v>
      </c>
      <c r="F48" s="26">
        <f>SUM(D48*E48)</f>
        <v>0</v>
      </c>
      <c r="G48" s="113"/>
      <c r="H48" s="50"/>
    </row>
    <row r="49" spans="1:8" ht="14" thickBot="1" x14ac:dyDescent="0.2">
      <c r="A49" s="164" t="s">
        <v>10</v>
      </c>
      <c r="B49" s="164"/>
      <c r="C49" s="164"/>
      <c r="D49" s="148">
        <v>0.48578399999999999</v>
      </c>
      <c r="E49" s="9">
        <v>0</v>
      </c>
      <c r="F49" s="30">
        <f>SUM(D49*E49)</f>
        <v>0</v>
      </c>
      <c r="G49" s="113"/>
      <c r="H49" s="50"/>
    </row>
    <row r="50" spans="1:8" ht="14" thickBot="1" x14ac:dyDescent="0.2">
      <c r="A50" s="5"/>
      <c r="B50" s="5"/>
      <c r="C50" s="5"/>
      <c r="D50" s="5"/>
      <c r="E50" s="54" t="s">
        <v>53</v>
      </c>
      <c r="F50" s="28">
        <f>SUM(F48:F49)</f>
        <v>0</v>
      </c>
      <c r="G50" s="49"/>
      <c r="H50" s="50"/>
    </row>
    <row r="51" spans="1:8" ht="14" thickTop="1" x14ac:dyDescent="0.15">
      <c r="A51" s="5"/>
      <c r="B51" s="5"/>
      <c r="C51" s="5"/>
      <c r="D51" s="5"/>
      <c r="E51" s="54"/>
      <c r="F51" s="55"/>
      <c r="G51" s="49"/>
      <c r="H51" s="50"/>
    </row>
    <row r="52" spans="1:8" ht="14" thickBot="1" x14ac:dyDescent="0.2">
      <c r="A52" s="172" t="s">
        <v>11</v>
      </c>
      <c r="B52" s="172"/>
      <c r="C52" s="172"/>
      <c r="D52" s="5"/>
      <c r="E52" s="49"/>
      <c r="F52" s="56"/>
      <c r="G52" s="156">
        <f>SUM(F50+F44+F33+F22)</f>
        <v>0</v>
      </c>
      <c r="H52" s="157"/>
    </row>
    <row r="53" spans="1:8" x14ac:dyDescent="0.15">
      <c r="A53" s="5"/>
      <c r="B53" s="5"/>
      <c r="C53" s="5"/>
      <c r="D53" s="5"/>
      <c r="E53" s="49"/>
      <c r="F53" s="49"/>
      <c r="G53" s="49"/>
      <c r="H53" s="50"/>
    </row>
    <row r="54" spans="1:8" x14ac:dyDescent="0.15">
      <c r="A54" s="176" t="s">
        <v>37</v>
      </c>
      <c r="B54" s="176"/>
      <c r="C54" s="176"/>
      <c r="D54" s="176"/>
      <c r="E54" s="176"/>
      <c r="F54" s="176"/>
      <c r="G54" s="176"/>
      <c r="H54" s="176"/>
    </row>
    <row r="55" spans="1:8" x14ac:dyDescent="0.15">
      <c r="A55" s="5"/>
      <c r="B55" s="5"/>
      <c r="C55" s="5"/>
      <c r="D55" s="5"/>
      <c r="E55" s="5"/>
      <c r="F55" s="5"/>
      <c r="G55" s="5"/>
      <c r="H55" s="33"/>
    </row>
    <row r="56" spans="1:8" x14ac:dyDescent="0.15">
      <c r="A56" s="164" t="s">
        <v>36</v>
      </c>
      <c r="B56" s="164"/>
      <c r="C56" s="164"/>
      <c r="D56" s="164"/>
      <c r="E56" s="164"/>
      <c r="F56" s="164"/>
      <c r="G56" s="164"/>
      <c r="H56" s="164"/>
    </row>
    <row r="57" spans="1:8" x14ac:dyDescent="0.15">
      <c r="A57" s="5"/>
      <c r="B57" s="5"/>
      <c r="C57" s="5"/>
      <c r="D57" s="64" t="s">
        <v>38</v>
      </c>
      <c r="E57" s="64" t="s">
        <v>39</v>
      </c>
      <c r="F57" s="64" t="s">
        <v>4</v>
      </c>
      <c r="G57" s="5"/>
      <c r="H57" s="33"/>
    </row>
    <row r="58" spans="1:8" x14ac:dyDescent="0.15">
      <c r="A58" s="164" t="s">
        <v>1</v>
      </c>
      <c r="B58" s="164"/>
      <c r="C58" s="164"/>
      <c r="D58" s="25">
        <f>F12+F15+F26+F29+F37+F40+F48</f>
        <v>0</v>
      </c>
      <c r="E58" s="138">
        <v>25</v>
      </c>
      <c r="F58" s="26">
        <f>SUM(D58*E58/100)</f>
        <v>0</v>
      </c>
      <c r="G58" s="113"/>
      <c r="H58" s="33"/>
    </row>
    <row r="59" spans="1:8" x14ac:dyDescent="0.15">
      <c r="A59" s="164" t="s">
        <v>5</v>
      </c>
      <c r="B59" s="164"/>
      <c r="C59" s="164"/>
      <c r="D59" s="25">
        <f>F16+F30+F41+F49</f>
        <v>0</v>
      </c>
      <c r="E59" s="138">
        <v>20</v>
      </c>
      <c r="F59" s="26">
        <f>SUM(D59*E59/100)</f>
        <v>0</v>
      </c>
      <c r="G59" s="113"/>
      <c r="H59" s="33"/>
    </row>
    <row r="60" spans="1:8" x14ac:dyDescent="0.15">
      <c r="A60" s="164" t="s">
        <v>6</v>
      </c>
      <c r="B60" s="164"/>
      <c r="C60" s="164"/>
      <c r="D60" s="25">
        <f>F17+F31+F42</f>
        <v>0</v>
      </c>
      <c r="E60" s="138">
        <v>15</v>
      </c>
      <c r="F60" s="26">
        <f>SUM(D60*E60/100)</f>
        <v>0</v>
      </c>
      <c r="G60" s="113"/>
      <c r="H60" s="33"/>
    </row>
    <row r="61" spans="1:8" x14ac:dyDescent="0.15">
      <c r="A61" s="164" t="s">
        <v>40</v>
      </c>
      <c r="B61" s="164"/>
      <c r="C61" s="164"/>
      <c r="D61" s="25">
        <f>F18+F19+F20+F21+F32+F43</f>
        <v>0</v>
      </c>
      <c r="E61" s="138">
        <v>10</v>
      </c>
      <c r="F61" s="26">
        <f>SUM(D61*E61/100)</f>
        <v>0</v>
      </c>
      <c r="G61" s="113"/>
      <c r="H61" s="33"/>
    </row>
    <row r="62" spans="1:8" ht="14" thickBot="1" x14ac:dyDescent="0.2">
      <c r="A62" s="5"/>
      <c r="B62" s="5"/>
      <c r="C62" s="5"/>
      <c r="D62" s="5"/>
      <c r="E62" s="5"/>
      <c r="F62" s="28">
        <f>SUM(F58:F61)</f>
        <v>0</v>
      </c>
      <c r="G62" s="5"/>
      <c r="H62" s="33"/>
    </row>
    <row r="63" spans="1:8" ht="14" thickTop="1" x14ac:dyDescent="0.15">
      <c r="A63" s="5"/>
      <c r="B63" s="5"/>
      <c r="C63" s="5"/>
      <c r="D63" s="5"/>
      <c r="E63" s="5"/>
      <c r="F63" s="5"/>
      <c r="G63" s="5"/>
      <c r="H63" s="33"/>
    </row>
    <row r="64" spans="1:8" ht="14" thickBot="1" x14ac:dyDescent="0.2">
      <c r="A64" s="172" t="s">
        <v>12</v>
      </c>
      <c r="B64" s="172"/>
      <c r="C64" s="172"/>
      <c r="D64" s="5"/>
      <c r="E64" s="5"/>
      <c r="F64" s="34"/>
      <c r="G64" s="156">
        <f>SUM(F62)</f>
        <v>0</v>
      </c>
      <c r="H64" s="157"/>
    </row>
    <row r="65" spans="1:8" x14ac:dyDescent="0.15">
      <c r="A65" s="5"/>
      <c r="B65" s="5"/>
      <c r="C65" s="5"/>
      <c r="D65" s="5"/>
      <c r="E65" s="5"/>
      <c r="F65" s="5"/>
      <c r="G65" s="5"/>
      <c r="H65" s="33"/>
    </row>
    <row r="66" spans="1:8" s="3" customFormat="1" x14ac:dyDescent="0.15">
      <c r="A66" s="176" t="s">
        <v>95</v>
      </c>
      <c r="B66" s="176"/>
      <c r="C66" s="176"/>
      <c r="D66" s="176"/>
      <c r="E66" s="176"/>
      <c r="F66" s="176"/>
      <c r="G66" s="176"/>
      <c r="H66" s="176"/>
    </row>
    <row r="67" spans="1:8" x14ac:dyDescent="0.15">
      <c r="A67" s="5"/>
      <c r="B67" s="5"/>
      <c r="C67" s="5"/>
      <c r="D67" s="5"/>
      <c r="E67" s="5"/>
      <c r="F67" s="5"/>
      <c r="G67" s="5"/>
      <c r="H67" s="33"/>
    </row>
    <row r="68" spans="1:8" x14ac:dyDescent="0.15">
      <c r="A68" s="174" t="s">
        <v>80</v>
      </c>
      <c r="B68" s="175"/>
      <c r="C68" s="175"/>
      <c r="D68" s="64" t="s">
        <v>2</v>
      </c>
      <c r="E68" s="64" t="s">
        <v>3</v>
      </c>
      <c r="F68" s="64" t="s">
        <v>4</v>
      </c>
      <c r="G68" s="5"/>
      <c r="H68" s="33"/>
    </row>
    <row r="69" spans="1:8" x14ac:dyDescent="0.15">
      <c r="A69" s="109"/>
      <c r="B69" s="109"/>
      <c r="C69" s="109"/>
      <c r="D69" s="64"/>
      <c r="E69" s="64"/>
      <c r="F69" s="64"/>
      <c r="G69" s="5"/>
      <c r="H69" s="33"/>
    </row>
    <row r="70" spans="1:8" x14ac:dyDescent="0.15">
      <c r="A70" s="164" t="s">
        <v>13</v>
      </c>
      <c r="B70" s="164"/>
      <c r="C70" s="164"/>
      <c r="D70" s="148">
        <v>21</v>
      </c>
      <c r="E70" s="137">
        <f>IF(D6&lt;=500,D6,500)</f>
        <v>0</v>
      </c>
      <c r="F70" s="26">
        <f>SUM(D70*E70)</f>
        <v>0</v>
      </c>
      <c r="G70" s="136"/>
      <c r="H70" s="33"/>
    </row>
    <row r="71" spans="1:8" x14ac:dyDescent="0.15">
      <c r="A71" s="164" t="s">
        <v>10</v>
      </c>
      <c r="B71" s="164"/>
      <c r="C71" s="164"/>
      <c r="D71" s="148">
        <v>11</v>
      </c>
      <c r="E71" s="137">
        <f>D6-E70</f>
        <v>0</v>
      </c>
      <c r="F71" s="27">
        <f>SUM(D71*E71)</f>
        <v>0</v>
      </c>
      <c r="G71" s="136"/>
      <c r="H71" s="33"/>
    </row>
    <row r="72" spans="1:8" ht="14" thickBot="1" x14ac:dyDescent="0.2">
      <c r="A72" s="5"/>
      <c r="B72" s="5"/>
      <c r="C72" s="5"/>
      <c r="D72" s="5"/>
      <c r="E72" s="57"/>
      <c r="F72" s="28">
        <f>SUM(F70:F71)</f>
        <v>0</v>
      </c>
      <c r="G72" s="5"/>
      <c r="H72" s="33"/>
    </row>
    <row r="73" spans="1:8" ht="14" thickTop="1" x14ac:dyDescent="0.15">
      <c r="A73" s="5"/>
      <c r="B73" s="5"/>
      <c r="C73" s="5"/>
      <c r="D73" s="5"/>
      <c r="E73" s="5"/>
      <c r="F73" s="5"/>
      <c r="G73" s="5"/>
      <c r="H73" s="33"/>
    </row>
    <row r="74" spans="1:8" ht="36.5" customHeight="1" x14ac:dyDescent="0.15">
      <c r="A74" s="188" t="s">
        <v>103</v>
      </c>
      <c r="B74" s="188"/>
      <c r="C74" s="188"/>
      <c r="D74" s="188"/>
      <c r="E74" s="188"/>
      <c r="F74" s="188"/>
      <c r="G74" s="188"/>
      <c r="H74" s="188"/>
    </row>
    <row r="75" spans="1:8" ht="18" customHeight="1" x14ac:dyDescent="0.15">
      <c r="A75" s="188"/>
      <c r="B75" s="188"/>
      <c r="C75" s="188"/>
      <c r="D75" s="188"/>
      <c r="E75" s="188"/>
      <c r="F75" s="188"/>
      <c r="G75" s="188"/>
      <c r="H75" s="188"/>
    </row>
    <row r="76" spans="1:8" ht="12" customHeight="1" thickBot="1" x14ac:dyDescent="0.2">
      <c r="A76" s="65"/>
      <c r="B76" s="65"/>
      <c r="C76" s="65"/>
      <c r="D76" s="68" t="s">
        <v>2</v>
      </c>
      <c r="E76" s="68" t="s">
        <v>3</v>
      </c>
      <c r="F76" s="68" t="s">
        <v>4</v>
      </c>
      <c r="G76" s="5"/>
      <c r="H76" s="33"/>
    </row>
    <row r="77" spans="1:8" x14ac:dyDescent="0.15">
      <c r="A77" s="167" t="s">
        <v>31</v>
      </c>
      <c r="B77" s="167"/>
      <c r="C77" s="167"/>
      <c r="D77" s="150">
        <v>7.3</v>
      </c>
      <c r="E77" s="17">
        <v>0</v>
      </c>
      <c r="F77" s="30">
        <f>SUM(D77*E77)</f>
        <v>0</v>
      </c>
      <c r="G77" s="113"/>
      <c r="H77" s="50"/>
    </row>
    <row r="78" spans="1:8" x14ac:dyDescent="0.15">
      <c r="A78" s="167" t="s">
        <v>32</v>
      </c>
      <c r="B78" s="167"/>
      <c r="C78" s="167"/>
      <c r="D78" s="150">
        <v>5.2</v>
      </c>
      <c r="E78" s="18">
        <v>0</v>
      </c>
      <c r="F78" s="30">
        <f>SUM(D78*E78)</f>
        <v>0</v>
      </c>
      <c r="G78" s="113"/>
      <c r="H78" s="50"/>
    </row>
    <row r="79" spans="1:8" ht="14" thickBot="1" x14ac:dyDescent="0.2">
      <c r="A79" s="167" t="s">
        <v>33</v>
      </c>
      <c r="B79" s="167"/>
      <c r="C79" s="167"/>
      <c r="D79" s="150">
        <v>4.1500000000000004</v>
      </c>
      <c r="E79" s="19">
        <v>0</v>
      </c>
      <c r="F79" s="30">
        <f>SUM(D79*E79)</f>
        <v>0</v>
      </c>
      <c r="G79" s="118"/>
      <c r="H79" s="50"/>
    </row>
    <row r="80" spans="1:8" ht="14" thickBot="1" x14ac:dyDescent="0.2">
      <c r="A80" s="65"/>
      <c r="B80" s="65"/>
      <c r="C80" s="65"/>
      <c r="D80" s="65"/>
      <c r="E80" s="53"/>
      <c r="F80" s="35">
        <f>SUM(F77:F79)</f>
        <v>0</v>
      </c>
      <c r="G80" s="49"/>
      <c r="H80" s="50"/>
    </row>
    <row r="81" spans="1:8" ht="12" customHeight="1" thickTop="1" x14ac:dyDescent="0.15">
      <c r="A81" s="5"/>
      <c r="B81" s="5"/>
      <c r="C81" s="5"/>
      <c r="D81" s="5"/>
      <c r="E81" s="49"/>
      <c r="F81" s="55"/>
      <c r="G81" s="49"/>
      <c r="H81" s="50"/>
    </row>
    <row r="82" spans="1:8" ht="14.25" customHeight="1" thickBot="1" x14ac:dyDescent="0.2">
      <c r="A82" s="172" t="s">
        <v>14</v>
      </c>
      <c r="B82" s="172"/>
      <c r="C82" s="172"/>
      <c r="D82" s="172"/>
      <c r="E82" s="172"/>
      <c r="F82" s="34"/>
      <c r="G82" s="156">
        <f>(F72+F80)*G88</f>
        <v>0</v>
      </c>
      <c r="H82" s="157"/>
    </row>
    <row r="83" spans="1:8" x14ac:dyDescent="0.15">
      <c r="A83" s="5"/>
      <c r="B83" s="5"/>
      <c r="C83" s="5"/>
      <c r="D83" s="5"/>
      <c r="E83" s="5"/>
      <c r="F83" s="5"/>
      <c r="G83" s="5"/>
      <c r="H83" s="33"/>
    </row>
    <row r="84" spans="1:8" x14ac:dyDescent="0.15">
      <c r="A84" s="158" t="s">
        <v>61</v>
      </c>
      <c r="B84" s="158"/>
      <c r="C84" s="158"/>
      <c r="D84" s="158"/>
      <c r="E84" s="158"/>
      <c r="F84" s="158"/>
      <c r="G84" s="158"/>
      <c r="H84" s="158"/>
    </row>
    <row r="85" spans="1:8" x14ac:dyDescent="0.15">
      <c r="A85" s="5"/>
      <c r="B85" s="5"/>
      <c r="C85" s="5"/>
      <c r="D85" s="5"/>
      <c r="E85" s="5"/>
      <c r="F85" s="5"/>
      <c r="G85" s="5"/>
      <c r="H85" s="33"/>
    </row>
    <row r="86" spans="1:8" x14ac:dyDescent="0.15">
      <c r="A86" s="167" t="s">
        <v>96</v>
      </c>
      <c r="B86" s="164"/>
      <c r="C86" s="164"/>
      <c r="D86" s="164"/>
      <c r="E86" s="164"/>
      <c r="F86" s="164"/>
      <c r="G86" s="164"/>
      <c r="H86" s="164"/>
    </row>
    <row r="87" spans="1:8" x14ac:dyDescent="0.15">
      <c r="A87" s="5"/>
      <c r="B87" s="5"/>
      <c r="C87" s="5"/>
      <c r="D87" s="5"/>
      <c r="E87" s="5"/>
      <c r="F87" s="5"/>
      <c r="G87" s="5"/>
      <c r="H87" s="33"/>
    </row>
    <row r="88" spans="1:8" x14ac:dyDescent="0.15">
      <c r="A88" s="67" t="s">
        <v>100</v>
      </c>
      <c r="B88" s="5"/>
      <c r="C88" s="5"/>
      <c r="D88" s="5"/>
      <c r="E88" s="5"/>
      <c r="G88" s="16">
        <v>1</v>
      </c>
      <c r="H88" s="33"/>
    </row>
    <row r="89" spans="1:8" x14ac:dyDescent="0.15">
      <c r="A89" s="66"/>
      <c r="B89" s="5"/>
      <c r="C89" s="5"/>
      <c r="D89" s="5"/>
      <c r="E89" s="5"/>
      <c r="F89" s="5"/>
      <c r="G89" s="5"/>
      <c r="H89" s="33"/>
    </row>
    <row r="90" spans="1:8" ht="11.25" customHeight="1" x14ac:dyDescent="0.15">
      <c r="A90" s="177" t="s">
        <v>97</v>
      </c>
      <c r="B90" s="177"/>
      <c r="C90" s="177"/>
      <c r="D90" s="177"/>
      <c r="E90" s="177"/>
      <c r="F90" s="177"/>
      <c r="G90" s="177"/>
      <c r="H90" s="177"/>
    </row>
    <row r="91" spans="1:8" x14ac:dyDescent="0.15">
      <c r="A91" s="5"/>
      <c r="B91" s="5"/>
      <c r="C91" s="5"/>
      <c r="D91" s="5"/>
      <c r="E91" s="5"/>
      <c r="F91" s="5"/>
      <c r="G91" s="5"/>
      <c r="H91" s="33"/>
    </row>
    <row r="92" spans="1:8" x14ac:dyDescent="0.15">
      <c r="A92" s="172" t="s">
        <v>68</v>
      </c>
      <c r="B92" s="172"/>
      <c r="C92" s="172"/>
      <c r="D92" s="172"/>
      <c r="E92" s="172"/>
      <c r="F92" s="172"/>
      <c r="G92" s="172"/>
      <c r="H92" s="172"/>
    </row>
    <row r="93" spans="1:8" x14ac:dyDescent="0.15">
      <c r="A93" s="5"/>
      <c r="B93" s="5"/>
      <c r="C93" s="5"/>
      <c r="D93" s="5"/>
      <c r="E93" s="5"/>
      <c r="F93" s="5"/>
      <c r="G93" s="5"/>
      <c r="H93" s="33"/>
    </row>
    <row r="94" spans="1:8" ht="14" thickBot="1" x14ac:dyDescent="0.2">
      <c r="A94" s="5"/>
      <c r="B94" s="5"/>
      <c r="C94" s="5"/>
      <c r="D94" s="64" t="s">
        <v>15</v>
      </c>
      <c r="E94" s="64" t="s">
        <v>16</v>
      </c>
      <c r="F94" s="64" t="s">
        <v>4</v>
      </c>
      <c r="G94" s="5"/>
      <c r="H94" s="33"/>
    </row>
    <row r="95" spans="1:8" x14ac:dyDescent="0.15">
      <c r="A95" s="164" t="s">
        <v>19</v>
      </c>
      <c r="B95" s="164"/>
      <c r="C95" s="164"/>
      <c r="D95" s="149">
        <v>42</v>
      </c>
      <c r="E95" s="10">
        <v>0</v>
      </c>
      <c r="F95" s="27">
        <f>SUM(D95*E95)</f>
        <v>0</v>
      </c>
      <c r="G95" s="115"/>
      <c r="H95" s="50"/>
    </row>
    <row r="96" spans="1:8" x14ac:dyDescent="0.15">
      <c r="A96" s="164" t="s">
        <v>20</v>
      </c>
      <c r="B96" s="164"/>
      <c r="C96" s="164"/>
      <c r="D96" s="149">
        <v>47</v>
      </c>
      <c r="E96" s="11">
        <v>0</v>
      </c>
      <c r="F96" s="27">
        <f>SUM(D96*E96)</f>
        <v>0</v>
      </c>
      <c r="G96" s="115"/>
      <c r="H96" s="50"/>
    </row>
    <row r="97" spans="1:8" ht="14" thickBot="1" x14ac:dyDescent="0.2">
      <c r="A97" s="164" t="s">
        <v>21</v>
      </c>
      <c r="B97" s="164"/>
      <c r="C97" s="164"/>
      <c r="D97" s="149">
        <v>52</v>
      </c>
      <c r="E97" s="12">
        <v>0</v>
      </c>
      <c r="F97" s="27">
        <f>SUM(D97*E97)</f>
        <v>0</v>
      </c>
      <c r="G97" s="115"/>
      <c r="H97" s="50"/>
    </row>
    <row r="98" spans="1:8" ht="14" thickBot="1" x14ac:dyDescent="0.2">
      <c r="A98" s="5"/>
      <c r="B98" s="5"/>
      <c r="C98" s="5"/>
      <c r="D98" s="5"/>
      <c r="E98" s="5"/>
      <c r="F98" s="28">
        <f>SUM(F95:F97)</f>
        <v>0</v>
      </c>
      <c r="G98" s="5"/>
      <c r="H98" s="50"/>
    </row>
    <row r="99" spans="1:8" ht="14" thickTop="1" x14ac:dyDescent="0.15">
      <c r="A99" s="5"/>
      <c r="B99" s="5"/>
      <c r="C99" s="5"/>
      <c r="D99" s="5"/>
      <c r="E99" s="5"/>
      <c r="F99" s="5"/>
      <c r="G99" s="5"/>
      <c r="H99" s="33"/>
    </row>
    <row r="100" spans="1:8" x14ac:dyDescent="0.15">
      <c r="A100" s="172" t="s">
        <v>69</v>
      </c>
      <c r="B100" s="172"/>
      <c r="C100" s="172"/>
      <c r="D100" s="172"/>
      <c r="E100" s="172"/>
      <c r="F100" s="172"/>
      <c r="G100" s="172"/>
      <c r="H100" s="172"/>
    </row>
    <row r="101" spans="1:8" x14ac:dyDescent="0.15">
      <c r="A101" s="40"/>
      <c r="B101" s="40"/>
      <c r="C101" s="189" t="s">
        <v>87</v>
      </c>
      <c r="D101" s="189"/>
      <c r="E101" s="189" t="s">
        <v>88</v>
      </c>
      <c r="F101" s="189"/>
      <c r="G101" s="68" t="s">
        <v>89</v>
      </c>
      <c r="H101" s="40"/>
    </row>
    <row r="102" spans="1:8" ht="14" thickBot="1" x14ac:dyDescent="0.2">
      <c r="A102" s="38"/>
      <c r="B102" s="38"/>
      <c r="C102" s="126" t="s">
        <v>91</v>
      </c>
      <c r="D102" s="126" t="s">
        <v>85</v>
      </c>
      <c r="E102" s="126" t="s">
        <v>91</v>
      </c>
      <c r="F102" s="68" t="s">
        <v>85</v>
      </c>
      <c r="G102" s="68" t="s">
        <v>90</v>
      </c>
      <c r="H102" s="38"/>
    </row>
    <row r="103" spans="1:8" ht="14" thickBot="1" x14ac:dyDescent="0.2">
      <c r="A103" s="179" t="s">
        <v>22</v>
      </c>
      <c r="B103" s="179"/>
      <c r="C103" s="143">
        <f>$F$10*D103/100</f>
        <v>0</v>
      </c>
      <c r="D103" s="120">
        <v>0</v>
      </c>
      <c r="E103" s="143">
        <f>$F$10*F103/100</f>
        <v>0</v>
      </c>
      <c r="F103" s="120">
        <v>0</v>
      </c>
      <c r="G103" s="127"/>
      <c r="H103" s="59"/>
    </row>
    <row r="104" spans="1:8" ht="14" thickBot="1" x14ac:dyDescent="0.2">
      <c r="B104" s="178" t="s">
        <v>86</v>
      </c>
      <c r="C104" s="178"/>
      <c r="D104" s="123" t="e">
        <f>C103/D6</f>
        <v>#DIV/0!</v>
      </c>
      <c r="E104" s="124"/>
      <c r="F104" s="123" t="e">
        <f>E103/D6</f>
        <v>#DIV/0!</v>
      </c>
      <c r="G104" s="128" t="e">
        <f>D104+F104</f>
        <v>#DIV/0!</v>
      </c>
      <c r="H104" s="59"/>
    </row>
    <row r="105" spans="1:8" ht="14" thickBot="1" x14ac:dyDescent="0.2">
      <c r="A105" s="179" t="s">
        <v>34</v>
      </c>
      <c r="B105" s="179"/>
      <c r="C105" s="143">
        <f>$F$24*D105/100</f>
        <v>0</v>
      </c>
      <c r="D105" s="120">
        <v>0</v>
      </c>
      <c r="E105" s="143">
        <f>$F$24*F105/100</f>
        <v>0</v>
      </c>
      <c r="F105" s="120">
        <v>0</v>
      </c>
      <c r="G105" s="129"/>
      <c r="H105" s="59"/>
    </row>
    <row r="106" spans="1:8" ht="14" thickBot="1" x14ac:dyDescent="0.2">
      <c r="B106" s="178" t="s">
        <v>86</v>
      </c>
      <c r="C106" s="178"/>
      <c r="D106" s="123" t="e">
        <f>C105/D6</f>
        <v>#DIV/0!</v>
      </c>
      <c r="E106" s="125"/>
      <c r="F106" s="123" t="e">
        <f>E105/D6</f>
        <v>#DIV/0!</v>
      </c>
      <c r="G106" s="128" t="e">
        <f>D106+F106</f>
        <v>#DIV/0!</v>
      </c>
      <c r="H106" s="59"/>
    </row>
    <row r="107" spans="1:8" ht="14" thickBot="1" x14ac:dyDescent="0.2">
      <c r="A107" s="179" t="s">
        <v>58</v>
      </c>
      <c r="B107" s="179"/>
      <c r="C107" s="143">
        <f>$F$35*D107/100</f>
        <v>0</v>
      </c>
      <c r="D107" s="120">
        <v>0</v>
      </c>
      <c r="E107" s="143">
        <f>$F$35*F107/100</f>
        <v>0</v>
      </c>
      <c r="F107" s="120">
        <v>0</v>
      </c>
      <c r="G107" s="129"/>
      <c r="H107" s="59"/>
    </row>
    <row r="108" spans="1:8" ht="14" thickBot="1" x14ac:dyDescent="0.2">
      <c r="A108" s="70"/>
      <c r="B108" s="178" t="s">
        <v>86</v>
      </c>
      <c r="C108" s="178"/>
      <c r="D108" s="123" t="e">
        <f>C107/D6</f>
        <v>#DIV/0!</v>
      </c>
      <c r="E108" s="125"/>
      <c r="F108" s="123" t="e">
        <f>E107/D6</f>
        <v>#DIV/0!</v>
      </c>
      <c r="G108" s="128" t="e">
        <f>D108+F108</f>
        <v>#DIV/0!</v>
      </c>
      <c r="H108" s="59"/>
    </row>
    <row r="109" spans="1:8" x14ac:dyDescent="0.15">
      <c r="B109" s="116" t="s">
        <v>92</v>
      </c>
      <c r="C109" s="130">
        <f>SUM(C103,C105,C107)</f>
        <v>0</v>
      </c>
      <c r="D109" s="142" t="e">
        <f>D104+D106+D108</f>
        <v>#DIV/0!</v>
      </c>
      <c r="E109" s="131">
        <f>SUM(E103,E105,E107)</f>
        <v>0</v>
      </c>
      <c r="F109" s="139" t="e">
        <f>F104+F106+F108</f>
        <v>#DIV/0!</v>
      </c>
      <c r="G109" s="140" t="e">
        <f>IF(D109+F109&lt;=5%,D109+F109,"!!! &gt; 5%")</f>
        <v>#DIV/0!</v>
      </c>
      <c r="H109" s="58"/>
    </row>
    <row r="110" spans="1:8" x14ac:dyDescent="0.15">
      <c r="A110" s="38"/>
      <c r="B110" s="38"/>
      <c r="C110" s="38"/>
      <c r="D110" s="141"/>
      <c r="E110" s="38"/>
      <c r="F110" s="38"/>
      <c r="G110" s="38"/>
      <c r="H110" s="69"/>
    </row>
    <row r="111" spans="1:8" x14ac:dyDescent="0.15">
      <c r="A111" s="160" t="s">
        <v>57</v>
      </c>
      <c r="B111" s="160"/>
      <c r="C111" s="160"/>
      <c r="D111" s="160"/>
      <c r="E111" s="160"/>
      <c r="F111" s="160"/>
      <c r="G111" s="160"/>
      <c r="H111" s="160"/>
    </row>
    <row r="112" spans="1:8" x14ac:dyDescent="0.15">
      <c r="A112" s="71"/>
      <c r="B112" s="71"/>
      <c r="C112" s="72" t="s">
        <v>23</v>
      </c>
      <c r="D112" s="190" t="s">
        <v>93</v>
      </c>
      <c r="E112" s="190"/>
      <c r="F112" s="72" t="s">
        <v>4</v>
      </c>
      <c r="G112" s="71"/>
      <c r="H112" s="71"/>
    </row>
    <row r="113" spans="1:8" ht="14" thickBot="1" x14ac:dyDescent="0.2">
      <c r="A113" s="71"/>
      <c r="B113" s="71"/>
      <c r="D113" s="73" t="s">
        <v>83</v>
      </c>
      <c r="E113" s="73" t="s">
        <v>84</v>
      </c>
      <c r="F113" s="74"/>
      <c r="G113" s="121"/>
      <c r="H113" s="71"/>
    </row>
    <row r="114" spans="1:8" x14ac:dyDescent="0.15">
      <c r="A114" s="160" t="s">
        <v>22</v>
      </c>
      <c r="B114" s="160"/>
      <c r="C114" s="82">
        <v>0.18</v>
      </c>
      <c r="D114" s="20">
        <v>0</v>
      </c>
      <c r="E114" s="20">
        <v>0</v>
      </c>
      <c r="F114" s="37">
        <f>C114*(D114+E114)*(C103*10000)</f>
        <v>0</v>
      </c>
      <c r="G114" s="113"/>
      <c r="H114" s="60"/>
    </row>
    <row r="115" spans="1:8" x14ac:dyDescent="0.15">
      <c r="A115" s="70" t="s">
        <v>34</v>
      </c>
      <c r="B115" s="70"/>
      <c r="C115" s="82">
        <f>+C114</f>
        <v>0.18</v>
      </c>
      <c r="D115" s="21">
        <v>0</v>
      </c>
      <c r="E115" s="21">
        <v>0</v>
      </c>
      <c r="F115" s="37">
        <f>C115*(D115+E115)*(C105*10000)</f>
        <v>0</v>
      </c>
      <c r="G115" s="60"/>
      <c r="H115" s="60"/>
    </row>
    <row r="116" spans="1:8" ht="14" thickBot="1" x14ac:dyDescent="0.2">
      <c r="A116" s="160" t="s">
        <v>58</v>
      </c>
      <c r="B116" s="160"/>
      <c r="C116" s="82">
        <f>+C115</f>
        <v>0.18</v>
      </c>
      <c r="D116" s="22">
        <v>0</v>
      </c>
      <c r="E116" s="22">
        <v>0</v>
      </c>
      <c r="F116" s="37">
        <f>C116*(D116+E116)*(C107*10000)</f>
        <v>0</v>
      </c>
      <c r="G116" s="60"/>
      <c r="H116" s="60"/>
    </row>
    <row r="117" spans="1:8" ht="14" thickBot="1" x14ac:dyDescent="0.2">
      <c r="A117" s="5"/>
      <c r="B117" s="5"/>
      <c r="C117" s="49"/>
      <c r="D117" s="49"/>
      <c r="E117" s="49"/>
      <c r="F117" s="28">
        <f>SUM(F114:F116)</f>
        <v>0</v>
      </c>
      <c r="G117" s="60"/>
      <c r="H117" s="60"/>
    </row>
    <row r="118" spans="1:8" ht="14" thickTop="1" x14ac:dyDescent="0.15">
      <c r="A118" s="5"/>
      <c r="B118" s="5"/>
      <c r="C118" s="5"/>
      <c r="D118" s="5"/>
      <c r="E118" s="5"/>
      <c r="F118" s="36"/>
      <c r="G118" s="71"/>
      <c r="H118" s="71"/>
    </row>
    <row r="119" spans="1:8" x14ac:dyDescent="0.15">
      <c r="A119" s="99" t="s">
        <v>54</v>
      </c>
      <c r="B119" s="75"/>
      <c r="C119" s="75"/>
      <c r="D119" s="97">
        <v>2.5</v>
      </c>
      <c r="E119" s="98">
        <v>7.5</v>
      </c>
      <c r="F119" s="98">
        <f>+E119+5</f>
        <v>12.5</v>
      </c>
      <c r="G119" s="98">
        <f>+F119+5</f>
        <v>17.5</v>
      </c>
      <c r="H119" s="76"/>
    </row>
    <row r="120" spans="1:8" x14ac:dyDescent="0.15">
      <c r="B120" s="77"/>
      <c r="C120" s="132" t="s">
        <v>46</v>
      </c>
      <c r="D120" s="96">
        <v>1</v>
      </c>
      <c r="E120" s="96">
        <v>0.8</v>
      </c>
      <c r="F120" s="96">
        <v>0.5</v>
      </c>
      <c r="G120" s="96">
        <v>0.3</v>
      </c>
      <c r="H120" s="76"/>
    </row>
    <row r="121" spans="1:8" x14ac:dyDescent="0.15">
      <c r="A121" s="99" t="s">
        <v>55</v>
      </c>
      <c r="B121" s="75"/>
      <c r="C121" s="75"/>
      <c r="D121" s="97">
        <v>10</v>
      </c>
      <c r="E121" s="97">
        <v>12</v>
      </c>
      <c r="F121" s="97">
        <v>15</v>
      </c>
      <c r="G121" s="97">
        <v>20</v>
      </c>
      <c r="H121" s="76"/>
    </row>
    <row r="122" spans="1:8" x14ac:dyDescent="0.15">
      <c r="A122" s="134"/>
      <c r="B122" s="77"/>
      <c r="C122" s="133" t="s">
        <v>46</v>
      </c>
      <c r="D122" s="96">
        <v>1</v>
      </c>
      <c r="E122" s="96">
        <v>0.8</v>
      </c>
      <c r="F122" s="96">
        <v>0.5</v>
      </c>
      <c r="G122" s="96">
        <v>0.3</v>
      </c>
      <c r="H122" s="76"/>
    </row>
    <row r="123" spans="1:8" x14ac:dyDescent="0.15">
      <c r="A123" s="79"/>
      <c r="B123" s="78"/>
      <c r="C123" s="78"/>
      <c r="D123" s="80"/>
      <c r="E123" s="81"/>
      <c r="F123" s="82"/>
      <c r="G123" s="80"/>
      <c r="H123" s="76"/>
    </row>
    <row r="124" spans="1:8" x14ac:dyDescent="0.15">
      <c r="A124" s="182" t="s">
        <v>56</v>
      </c>
      <c r="B124" s="182"/>
      <c r="C124" s="182"/>
      <c r="D124" s="182"/>
      <c r="E124" s="182"/>
      <c r="F124" s="182"/>
      <c r="G124" s="182"/>
      <c r="H124" s="182"/>
    </row>
    <row r="125" spans="1:8" ht="14" thickBot="1" x14ac:dyDescent="0.2">
      <c r="A125" s="83"/>
      <c r="B125" s="83"/>
      <c r="C125" s="84" t="s">
        <v>101</v>
      </c>
      <c r="D125" s="84" t="s">
        <v>24</v>
      </c>
      <c r="E125" s="146" t="s">
        <v>102</v>
      </c>
      <c r="F125" s="84" t="s">
        <v>4</v>
      </c>
      <c r="G125" s="83"/>
      <c r="H125" s="85"/>
    </row>
    <row r="126" spans="1:8" x14ac:dyDescent="0.15">
      <c r="A126" s="144" t="s">
        <v>22</v>
      </c>
      <c r="B126" s="144"/>
      <c r="C126" s="151">
        <v>18.5</v>
      </c>
      <c r="D126" s="103">
        <f>E103*10000</f>
        <v>0</v>
      </c>
      <c r="E126" s="147">
        <f>D126/314</f>
        <v>0</v>
      </c>
      <c r="F126" s="27">
        <f>SUM(C126*E126)</f>
        <v>0</v>
      </c>
      <c r="G126" s="122"/>
      <c r="H126" s="85"/>
    </row>
    <row r="127" spans="1:8" x14ac:dyDescent="0.15">
      <c r="A127" s="144" t="s">
        <v>34</v>
      </c>
      <c r="B127" s="144"/>
      <c r="C127" s="151">
        <v>20</v>
      </c>
      <c r="D127" s="104">
        <f>E105*10000</f>
        <v>0</v>
      </c>
      <c r="E127" s="147">
        <f>D127/314</f>
        <v>0</v>
      </c>
      <c r="F127" s="27">
        <f>SUM(C127*E127)</f>
        <v>0</v>
      </c>
      <c r="G127" s="122"/>
      <c r="H127" s="85"/>
    </row>
    <row r="128" spans="1:8" ht="14" thickBot="1" x14ac:dyDescent="0.2">
      <c r="A128" s="145" t="s">
        <v>58</v>
      </c>
      <c r="B128" s="145"/>
      <c r="C128" s="151">
        <v>21.5</v>
      </c>
      <c r="D128" s="105">
        <f>E107*10000</f>
        <v>0</v>
      </c>
      <c r="E128" s="147">
        <f>D128/314</f>
        <v>0</v>
      </c>
      <c r="F128" s="27">
        <f>SUM(C128*E128)</f>
        <v>0</v>
      </c>
      <c r="G128" s="122"/>
      <c r="H128" s="85"/>
    </row>
    <row r="129" spans="1:8" ht="14" thickBot="1" x14ac:dyDescent="0.2">
      <c r="A129" s="62"/>
      <c r="B129" s="62"/>
      <c r="C129" s="62"/>
      <c r="D129" s="61"/>
      <c r="E129" s="63"/>
      <c r="F129" s="28">
        <f>SUM(F126:F128)</f>
        <v>0</v>
      </c>
      <c r="G129" s="83"/>
      <c r="H129" s="85"/>
    </row>
    <row r="130" spans="1:8" ht="14" thickTop="1" x14ac:dyDescent="0.15">
      <c r="A130" s="62"/>
      <c r="B130" s="62"/>
      <c r="C130" s="62"/>
      <c r="D130" s="61"/>
      <c r="E130" s="63"/>
      <c r="F130" s="55"/>
      <c r="G130" s="83"/>
      <c r="H130" s="85"/>
    </row>
    <row r="131" spans="1:8" ht="14" thickBot="1" x14ac:dyDescent="0.2">
      <c r="A131" s="159" t="s">
        <v>59</v>
      </c>
      <c r="B131" s="159"/>
      <c r="C131" s="159"/>
      <c r="D131" s="159"/>
      <c r="E131" s="159"/>
      <c r="F131" s="36"/>
      <c r="G131" s="156">
        <f>F98+F117+F129</f>
        <v>0</v>
      </c>
      <c r="H131" s="157"/>
    </row>
    <row r="132" spans="1:8" x14ac:dyDescent="0.15">
      <c r="A132" s="40"/>
      <c r="B132" s="40"/>
      <c r="C132" s="40"/>
      <c r="D132" s="5"/>
      <c r="E132" s="5"/>
      <c r="F132" s="34"/>
      <c r="G132" s="86"/>
      <c r="H132" s="87"/>
    </row>
    <row r="133" spans="1:8" x14ac:dyDescent="0.15">
      <c r="A133" s="158" t="s">
        <v>98</v>
      </c>
      <c r="B133" s="158"/>
      <c r="C133" s="158"/>
      <c r="D133" s="158"/>
      <c r="E133" s="158"/>
      <c r="F133" s="158"/>
      <c r="G133" s="158"/>
      <c r="H133" s="158"/>
    </row>
    <row r="134" spans="1:8" x14ac:dyDescent="0.15">
      <c r="A134" s="5"/>
      <c r="B134" s="5"/>
      <c r="C134" s="5"/>
      <c r="D134" s="5"/>
      <c r="E134" s="5"/>
      <c r="F134" s="5"/>
      <c r="G134" s="5"/>
      <c r="H134" s="33"/>
    </row>
    <row r="135" spans="1:8" x14ac:dyDescent="0.15">
      <c r="A135" s="46" t="s">
        <v>94</v>
      </c>
      <c r="B135" s="88"/>
      <c r="C135" s="88"/>
      <c r="D135" s="88"/>
      <c r="E135" s="88"/>
      <c r="F135" s="88"/>
      <c r="G135" s="108"/>
      <c r="H135" s="33"/>
    </row>
    <row r="136" spans="1:8" x14ac:dyDescent="0.15">
      <c r="A136" s="38"/>
      <c r="B136" s="38"/>
      <c r="C136" s="38"/>
      <c r="D136" s="38"/>
      <c r="E136" s="38"/>
      <c r="F136" s="38"/>
      <c r="G136" s="109"/>
      <c r="H136" s="69"/>
    </row>
    <row r="137" spans="1:8" ht="14" thickBot="1" x14ac:dyDescent="0.2">
      <c r="A137" s="5"/>
      <c r="B137" s="5"/>
      <c r="C137" s="5"/>
      <c r="D137" s="64" t="s">
        <v>15</v>
      </c>
      <c r="E137" s="64" t="s">
        <v>16</v>
      </c>
      <c r="F137" s="64" t="s">
        <v>4</v>
      </c>
      <c r="G137" s="107"/>
      <c r="H137" s="33"/>
    </row>
    <row r="138" spans="1:8" x14ac:dyDescent="0.15">
      <c r="A138" s="164" t="s">
        <v>78</v>
      </c>
      <c r="B138" s="164"/>
      <c r="C138" s="164"/>
      <c r="D138" s="152">
        <v>348.44</v>
      </c>
      <c r="E138" s="10">
        <v>0</v>
      </c>
      <c r="F138" s="27">
        <f>SUM(D138*E138)</f>
        <v>0</v>
      </c>
      <c r="G138" s="113"/>
      <c r="H138" s="50"/>
    </row>
    <row r="139" spans="1:8" x14ac:dyDescent="0.15">
      <c r="A139" s="164" t="s">
        <v>35</v>
      </c>
      <c r="B139" s="164"/>
      <c r="C139" s="164"/>
      <c r="D139" s="152">
        <v>243.91754400000002</v>
      </c>
      <c r="E139" s="11">
        <v>0</v>
      </c>
      <c r="F139" s="27">
        <f>SUM(D139*E139)</f>
        <v>0</v>
      </c>
      <c r="G139" s="113"/>
      <c r="H139" s="50"/>
    </row>
    <row r="140" spans="1:8" ht="14" thickBot="1" x14ac:dyDescent="0.2">
      <c r="A140" s="164" t="s">
        <v>25</v>
      </c>
      <c r="B140" s="164"/>
      <c r="C140" s="164"/>
      <c r="D140" s="152">
        <v>174.22103400000003</v>
      </c>
      <c r="E140" s="12">
        <v>0</v>
      </c>
      <c r="F140" s="27">
        <f>SUM(D140*E140)</f>
        <v>0</v>
      </c>
      <c r="G140" s="113"/>
      <c r="H140" s="50"/>
    </row>
    <row r="141" spans="1:8" ht="14" thickBot="1" x14ac:dyDescent="0.2">
      <c r="A141" s="5"/>
      <c r="B141" s="5"/>
      <c r="C141" s="5"/>
      <c r="D141" s="49"/>
      <c r="E141" s="49"/>
      <c r="F141" s="28">
        <f>SUM(F138:F140)</f>
        <v>0</v>
      </c>
      <c r="G141" s="49"/>
      <c r="H141" s="50"/>
    </row>
    <row r="142" spans="1:8" ht="14" thickTop="1" x14ac:dyDescent="0.15">
      <c r="A142" s="5"/>
      <c r="B142" s="5"/>
      <c r="C142" s="5"/>
      <c r="D142" s="5"/>
      <c r="E142" s="5"/>
      <c r="F142" s="34"/>
      <c r="G142" s="5"/>
      <c r="H142" s="33"/>
    </row>
    <row r="143" spans="1:8" ht="14" thickBot="1" x14ac:dyDescent="0.2">
      <c r="A143" s="89" t="s">
        <v>81</v>
      </c>
      <c r="B143" s="89"/>
      <c r="C143" s="89"/>
      <c r="D143" s="89"/>
      <c r="E143" s="89"/>
      <c r="F143" s="90"/>
      <c r="G143" s="156">
        <f>F141</f>
        <v>0</v>
      </c>
      <c r="H143" s="157"/>
    </row>
    <row r="144" spans="1:8" x14ac:dyDescent="0.15">
      <c r="A144" s="5"/>
      <c r="B144" s="5"/>
      <c r="C144" s="5"/>
      <c r="D144" s="5"/>
      <c r="E144" s="5"/>
      <c r="F144" s="5"/>
      <c r="G144" s="5"/>
      <c r="H144" s="33"/>
    </row>
    <row r="145" spans="1:8" ht="24.75" customHeight="1" x14ac:dyDescent="0.15">
      <c r="A145" s="168" t="s">
        <v>105</v>
      </c>
      <c r="B145" s="168"/>
      <c r="C145" s="168"/>
      <c r="D145" s="168"/>
      <c r="E145" s="168"/>
      <c r="F145" s="168"/>
      <c r="G145" s="168"/>
      <c r="H145" s="168"/>
    </row>
    <row r="146" spans="1:8" ht="14" thickBot="1" x14ac:dyDescent="0.2">
      <c r="A146" s="5"/>
      <c r="B146" s="5"/>
      <c r="C146" s="5"/>
      <c r="D146" s="116" t="s">
        <v>99</v>
      </c>
      <c r="E146" s="91">
        <v>0.08</v>
      </c>
      <c r="F146" s="39" t="s">
        <v>4</v>
      </c>
      <c r="G146" s="5"/>
      <c r="H146" s="33"/>
    </row>
    <row r="147" spans="1:8" ht="13.5" customHeight="1" thickBot="1" x14ac:dyDescent="0.2">
      <c r="A147" s="180" t="s">
        <v>106</v>
      </c>
      <c r="B147" s="181"/>
      <c r="C147" s="181"/>
      <c r="D147" s="34">
        <f>G52+G64+G82+G131+G143</f>
        <v>0</v>
      </c>
      <c r="E147" s="23">
        <v>0</v>
      </c>
      <c r="F147" s="27">
        <f>D147*E147</f>
        <v>0</v>
      </c>
      <c r="G147" s="5"/>
      <c r="H147" s="33"/>
    </row>
    <row r="148" spans="1:8" x14ac:dyDescent="0.15">
      <c r="A148" s="3" t="s">
        <v>62</v>
      </c>
      <c r="B148" s="5"/>
      <c r="C148" s="5"/>
      <c r="D148" s="5"/>
      <c r="E148" s="5"/>
      <c r="F148" s="5"/>
      <c r="G148" s="5"/>
      <c r="H148" s="33"/>
    </row>
    <row r="149" spans="1:8" x14ac:dyDescent="0.15">
      <c r="A149" s="3"/>
      <c r="B149" s="5"/>
      <c r="C149" s="5"/>
      <c r="D149" s="5"/>
      <c r="E149" s="5"/>
      <c r="F149" s="5"/>
      <c r="G149" s="5"/>
      <c r="H149" s="33"/>
    </row>
    <row r="150" spans="1:8" ht="14" thickBot="1" x14ac:dyDescent="0.2">
      <c r="A150" s="172" t="s">
        <v>44</v>
      </c>
      <c r="B150" s="172"/>
      <c r="C150" s="172"/>
      <c r="D150" s="172"/>
      <c r="E150" s="172"/>
      <c r="F150" s="34"/>
      <c r="G150" s="156">
        <f>IF(F147=0,0,IF(F147&lt;1500,1500,F147))</f>
        <v>0</v>
      </c>
      <c r="H150" s="157"/>
    </row>
    <row r="151" spans="1:8" x14ac:dyDescent="0.15">
      <c r="A151" s="5"/>
      <c r="B151" s="5"/>
      <c r="C151" s="5"/>
      <c r="D151" s="5"/>
      <c r="E151" s="5"/>
      <c r="F151" s="5"/>
      <c r="G151" s="5"/>
      <c r="H151" s="33"/>
    </row>
    <row r="152" spans="1:8" x14ac:dyDescent="0.15">
      <c r="A152" s="158" t="s">
        <v>109</v>
      </c>
      <c r="B152" s="158"/>
      <c r="C152" s="158"/>
      <c r="D152" s="158"/>
      <c r="E152" s="158"/>
      <c r="F152" s="158"/>
      <c r="G152" s="158"/>
      <c r="H152" s="158"/>
    </row>
    <row r="153" spans="1:8" x14ac:dyDescent="0.15">
      <c r="A153" s="164" t="s">
        <v>118</v>
      </c>
      <c r="B153" s="164"/>
      <c r="C153" s="164"/>
      <c r="D153" s="164"/>
      <c r="E153" s="164"/>
      <c r="F153" s="164"/>
      <c r="G153" s="164"/>
      <c r="H153" s="164"/>
    </row>
    <row r="154" spans="1:8" x14ac:dyDescent="0.15">
      <c r="A154" s="38"/>
      <c r="B154" s="38"/>
      <c r="C154" s="38"/>
      <c r="D154" s="38"/>
      <c r="E154" s="38"/>
      <c r="F154" s="38"/>
      <c r="G154" s="38"/>
      <c r="H154" s="69"/>
    </row>
    <row r="155" spans="1:8" x14ac:dyDescent="0.15">
      <c r="A155" s="5"/>
      <c r="B155" s="5"/>
      <c r="C155" s="5"/>
      <c r="D155" s="39" t="s">
        <v>113</v>
      </c>
      <c r="E155" s="91">
        <v>0.04</v>
      </c>
      <c r="F155" s="39" t="s">
        <v>4</v>
      </c>
      <c r="G155" s="5"/>
      <c r="H155" s="33"/>
    </row>
    <row r="156" spans="1:8" ht="14" thickBot="1" x14ac:dyDescent="0.2">
      <c r="A156" s="164" t="s">
        <v>17</v>
      </c>
      <c r="B156" s="164"/>
      <c r="C156" s="164"/>
      <c r="D156" s="34">
        <f>G52+G64+G82+G131+G143+G150</f>
        <v>0</v>
      </c>
      <c r="E156" s="39">
        <v>0.04</v>
      </c>
      <c r="F156" s="28">
        <f>SUM(D156*E156)</f>
        <v>0</v>
      </c>
      <c r="G156" s="173"/>
      <c r="H156" s="173"/>
    </row>
    <row r="157" spans="1:8" ht="14" thickTop="1" x14ac:dyDescent="0.15">
      <c r="A157" s="5"/>
      <c r="B157" s="5"/>
      <c r="C157" s="5"/>
      <c r="D157" s="5"/>
      <c r="E157" s="5"/>
      <c r="F157" s="5"/>
      <c r="G157" s="5"/>
      <c r="H157" s="33"/>
    </row>
    <row r="158" spans="1:8" ht="14" thickBot="1" x14ac:dyDescent="0.2">
      <c r="A158" s="172" t="s">
        <v>18</v>
      </c>
      <c r="B158" s="172"/>
      <c r="C158" s="172"/>
      <c r="D158" s="172"/>
      <c r="E158" s="172"/>
      <c r="F158" s="34"/>
      <c r="G158" s="156">
        <f>SUM(F156)</f>
        <v>0</v>
      </c>
      <c r="H158" s="157"/>
    </row>
    <row r="159" spans="1:8" x14ac:dyDescent="0.15">
      <c r="A159" s="5"/>
      <c r="B159" s="5"/>
      <c r="C159" s="5"/>
      <c r="D159" s="5"/>
      <c r="E159" s="5"/>
      <c r="F159" s="5"/>
      <c r="G159" s="5"/>
      <c r="H159" s="33"/>
    </row>
    <row r="160" spans="1:8" x14ac:dyDescent="0.15">
      <c r="A160" s="158" t="s">
        <v>110</v>
      </c>
      <c r="B160" s="158"/>
      <c r="C160" s="158"/>
      <c r="D160" s="158"/>
      <c r="E160" s="158"/>
      <c r="F160" s="158"/>
      <c r="G160" s="158"/>
      <c r="H160" s="158"/>
    </row>
    <row r="161" spans="1:8" x14ac:dyDescent="0.15">
      <c r="A161" s="167" t="s">
        <v>112</v>
      </c>
      <c r="B161" s="164"/>
      <c r="C161" s="164"/>
      <c r="D161" s="164"/>
      <c r="E161" s="164"/>
      <c r="F161" s="164"/>
      <c r="G161" s="164"/>
      <c r="H161" s="164"/>
    </row>
    <row r="162" spans="1:8" x14ac:dyDescent="0.15">
      <c r="A162" s="38"/>
      <c r="B162" s="38"/>
      <c r="C162" s="38"/>
      <c r="D162" s="38"/>
      <c r="E162" s="38"/>
      <c r="F162" s="38"/>
      <c r="G162" s="38"/>
      <c r="H162" s="69"/>
    </row>
    <row r="163" spans="1:8" x14ac:dyDescent="0.15">
      <c r="A163" s="5"/>
      <c r="B163" s="5"/>
      <c r="C163" s="5"/>
      <c r="D163" s="39" t="s">
        <v>43</v>
      </c>
      <c r="E163" s="114" t="s">
        <v>82</v>
      </c>
      <c r="F163" s="39" t="s">
        <v>4</v>
      </c>
      <c r="G163" s="5"/>
      <c r="H163" s="33"/>
    </row>
    <row r="164" spans="1:8" ht="14" thickBot="1" x14ac:dyDescent="0.2">
      <c r="A164" s="164" t="s">
        <v>27</v>
      </c>
      <c r="B164" s="164"/>
      <c r="C164" s="164"/>
      <c r="D164" s="34">
        <f>D156+F156</f>
        <v>0</v>
      </c>
      <c r="E164" s="32">
        <v>0.22</v>
      </c>
      <c r="F164" s="28">
        <f>SUM(D164*E164)</f>
        <v>0</v>
      </c>
      <c r="G164" s="173"/>
      <c r="H164" s="173"/>
    </row>
    <row r="165" spans="1:8" ht="14" thickTop="1" x14ac:dyDescent="0.15">
      <c r="A165" s="5"/>
      <c r="B165" s="5"/>
      <c r="C165" s="5"/>
      <c r="D165" s="5"/>
      <c r="E165" s="5"/>
      <c r="F165" s="5"/>
      <c r="G165" s="5"/>
      <c r="H165" s="33"/>
    </row>
    <row r="166" spans="1:8" ht="14" thickBot="1" x14ac:dyDescent="0.2">
      <c r="A166" s="172" t="s">
        <v>42</v>
      </c>
      <c r="B166" s="172"/>
      <c r="C166" s="172"/>
      <c r="D166" s="172"/>
      <c r="E166" s="172"/>
      <c r="F166" s="34"/>
      <c r="G166" s="156">
        <f>SUM(F164)</f>
        <v>0</v>
      </c>
      <c r="H166" s="157"/>
    </row>
    <row r="167" spans="1:8" ht="14" thickBot="1" x14ac:dyDescent="0.2">
      <c r="A167" s="5"/>
      <c r="B167" s="5"/>
      <c r="C167" s="5"/>
      <c r="D167" s="5"/>
      <c r="E167" s="5"/>
      <c r="F167" s="5"/>
      <c r="G167" s="5"/>
      <c r="H167" s="33"/>
    </row>
    <row r="168" spans="1:8" s="6" customFormat="1" ht="14" thickBot="1" x14ac:dyDescent="0.2">
      <c r="A168" s="41" t="s">
        <v>70</v>
      </c>
      <c r="B168" s="42"/>
      <c r="C168" s="43"/>
      <c r="D168" s="44">
        <f>+D164+G166</f>
        <v>0</v>
      </c>
      <c r="E168" s="45"/>
      <c r="F168" s="45"/>
      <c r="G168" s="45"/>
      <c r="H168" s="45"/>
    </row>
    <row r="169" spans="1:8" x14ac:dyDescent="0.15">
      <c r="A169" s="164"/>
      <c r="B169" s="164"/>
      <c r="C169" s="164"/>
      <c r="D169" s="164"/>
      <c r="E169" s="164"/>
      <c r="F169" s="5"/>
      <c r="G169" s="5"/>
      <c r="H169" s="33"/>
    </row>
    <row r="170" spans="1:8" ht="26.25" customHeight="1" x14ac:dyDescent="0.15">
      <c r="A170" s="168" t="s">
        <v>111</v>
      </c>
      <c r="B170" s="169"/>
      <c r="C170" s="169"/>
      <c r="D170" s="169"/>
      <c r="E170" s="169"/>
      <c r="F170" s="169"/>
      <c r="G170" s="169"/>
      <c r="H170" s="169"/>
    </row>
    <row r="171" spans="1:8" x14ac:dyDescent="0.15">
      <c r="A171" s="5"/>
      <c r="B171" s="5"/>
      <c r="C171" s="5"/>
      <c r="D171" s="5"/>
      <c r="E171" s="5"/>
      <c r="F171" s="5"/>
      <c r="G171" s="5"/>
      <c r="H171" s="33"/>
    </row>
    <row r="172" spans="1:8" x14ac:dyDescent="0.15">
      <c r="A172" s="5"/>
      <c r="B172" s="5"/>
      <c r="C172" s="5"/>
      <c r="D172" s="39" t="s">
        <v>76</v>
      </c>
      <c r="E172" s="91">
        <v>0.05</v>
      </c>
      <c r="F172" s="39" t="s">
        <v>4</v>
      </c>
      <c r="G172" s="5"/>
      <c r="H172" s="33"/>
    </row>
    <row r="173" spans="1:8" ht="14" thickBot="1" x14ac:dyDescent="0.2">
      <c r="A173" s="167" t="s">
        <v>73</v>
      </c>
      <c r="B173" s="167"/>
      <c r="C173" s="167"/>
      <c r="D173" s="34">
        <f>D168</f>
        <v>0</v>
      </c>
      <c r="E173" s="39">
        <v>0.05</v>
      </c>
      <c r="F173" s="28">
        <f>SUM(D173*E173)</f>
        <v>0</v>
      </c>
      <c r="G173" s="5"/>
      <c r="H173" s="33"/>
    </row>
    <row r="174" spans="1:8" ht="14" thickTop="1" x14ac:dyDescent="0.15">
      <c r="A174" s="5"/>
      <c r="B174" s="5"/>
      <c r="C174" s="5"/>
      <c r="D174" s="5"/>
      <c r="E174" s="5"/>
      <c r="F174" s="5"/>
      <c r="G174" s="5"/>
      <c r="H174" s="33"/>
    </row>
    <row r="175" spans="1:8" ht="14" thickBot="1" x14ac:dyDescent="0.2">
      <c r="A175" s="172" t="s">
        <v>26</v>
      </c>
      <c r="B175" s="172"/>
      <c r="C175" s="172"/>
      <c r="D175" s="172"/>
      <c r="E175" s="172"/>
      <c r="F175" s="34"/>
      <c r="G175" s="156">
        <f>IF(D173=0,0,IF(F173&gt;=1500,F173,1500))</f>
        <v>0</v>
      </c>
      <c r="H175" s="157"/>
    </row>
    <row r="176" spans="1:8" x14ac:dyDescent="0.15">
      <c r="A176" s="40"/>
      <c r="B176" s="40"/>
      <c r="C176" s="40"/>
      <c r="D176" s="119"/>
      <c r="E176" s="40"/>
      <c r="F176" s="34"/>
      <c r="G176" s="47"/>
      <c r="H176" s="48"/>
    </row>
    <row r="177" spans="1:8" x14ac:dyDescent="0.15">
      <c r="A177" s="5"/>
      <c r="B177" s="5"/>
      <c r="C177" s="5"/>
      <c r="D177" s="5"/>
      <c r="E177" s="5"/>
      <c r="F177" s="5"/>
      <c r="G177" s="5"/>
      <c r="H177" s="33"/>
    </row>
    <row r="178" spans="1:8" ht="18.75" customHeight="1" thickBot="1" x14ac:dyDescent="0.2">
      <c r="A178" s="92" t="s">
        <v>74</v>
      </c>
      <c r="B178" s="92"/>
      <c r="C178" s="92"/>
      <c r="D178" s="92"/>
      <c r="E178" s="92"/>
      <c r="F178" s="92"/>
      <c r="G178" s="170">
        <f>D168+G175</f>
        <v>0</v>
      </c>
      <c r="H178" s="171"/>
    </row>
    <row r="179" spans="1:8" ht="14" thickBot="1" x14ac:dyDescent="0.2">
      <c r="A179" s="5"/>
      <c r="B179" s="5"/>
      <c r="C179" s="5"/>
      <c r="D179" s="5"/>
      <c r="E179" s="5"/>
      <c r="F179" s="5"/>
      <c r="G179" s="5"/>
      <c r="H179" s="33"/>
    </row>
    <row r="180" spans="1:8" ht="14" thickBot="1" x14ac:dyDescent="0.2">
      <c r="A180" s="5"/>
      <c r="B180" s="5"/>
      <c r="C180" s="5"/>
      <c r="D180" s="161" t="s">
        <v>45</v>
      </c>
      <c r="E180" s="162"/>
      <c r="F180" s="163"/>
      <c r="G180" s="165">
        <f>IF(G178=0,0,G178/D6)</f>
        <v>0</v>
      </c>
      <c r="H180" s="166"/>
    </row>
    <row r="181" spans="1:8" x14ac:dyDescent="0.15">
      <c r="A181" s="5"/>
      <c r="B181" s="5"/>
      <c r="C181" s="5"/>
      <c r="D181" s="93"/>
      <c r="E181" s="93"/>
      <c r="F181" s="93"/>
      <c r="G181" s="94"/>
      <c r="H181" s="95"/>
    </row>
    <row r="182" spans="1:8" x14ac:dyDescent="0.15">
      <c r="A182" s="5"/>
      <c r="B182" s="5"/>
      <c r="C182" s="5"/>
      <c r="D182" s="5"/>
      <c r="E182" s="5"/>
      <c r="F182" s="5"/>
      <c r="G182" s="5"/>
      <c r="H182" s="33"/>
    </row>
    <row r="183" spans="1:8" ht="18" x14ac:dyDescent="0.2">
      <c r="A183" s="4"/>
    </row>
  </sheetData>
  <sheetProtection sheet="1" selectLockedCells="1"/>
  <mergeCells count="101">
    <mergeCell ref="A95:C95"/>
    <mergeCell ref="A96:C96"/>
    <mergeCell ref="A97:C97"/>
    <mergeCell ref="A111:H111"/>
    <mergeCell ref="A103:B103"/>
    <mergeCell ref="D112:E112"/>
    <mergeCell ref="A114:B114"/>
    <mergeCell ref="C101:D101"/>
    <mergeCell ref="E101:F101"/>
    <mergeCell ref="B104:C104"/>
    <mergeCell ref="B106:C106"/>
    <mergeCell ref="A105:B105"/>
    <mergeCell ref="A21:C21"/>
    <mergeCell ref="A32:C32"/>
    <mergeCell ref="A13:D13"/>
    <mergeCell ref="A49:C49"/>
    <mergeCell ref="A59:C59"/>
    <mergeCell ref="A52:C52"/>
    <mergeCell ref="A54:H54"/>
    <mergeCell ref="G52:H52"/>
    <mergeCell ref="A29:C29"/>
    <mergeCell ref="A40:C40"/>
    <mergeCell ref="A6:C6"/>
    <mergeCell ref="A84:H84"/>
    <mergeCell ref="A74:H75"/>
    <mergeCell ref="A77:C77"/>
    <mergeCell ref="A56:H56"/>
    <mergeCell ref="A64:C64"/>
    <mergeCell ref="G82:H82"/>
    <mergeCell ref="A82:E82"/>
    <mergeCell ref="G64:H64"/>
    <mergeCell ref="A58:C58"/>
    <mergeCell ref="A26:C26"/>
    <mergeCell ref="A37:C37"/>
    <mergeCell ref="A27:D27"/>
    <mergeCell ref="A38:D38"/>
    <mergeCell ref="A1:H3"/>
    <mergeCell ref="A60:C60"/>
    <mergeCell ref="A12:C12"/>
    <mergeCell ref="A4:H4"/>
    <mergeCell ref="A8:H8"/>
    <mergeCell ref="A10:B10"/>
    <mergeCell ref="A43:C43"/>
    <mergeCell ref="A30:C30"/>
    <mergeCell ref="A169:C169"/>
    <mergeCell ref="A79:C79"/>
    <mergeCell ref="A147:C147"/>
    <mergeCell ref="A31:C31"/>
    <mergeCell ref="A41:C41"/>
    <mergeCell ref="A42:C42"/>
    <mergeCell ref="A61:C61"/>
    <mergeCell ref="A124:H124"/>
    <mergeCell ref="A156:C156"/>
    <mergeCell ref="G156:H156"/>
    <mergeCell ref="A48:C48"/>
    <mergeCell ref="A71:C71"/>
    <mergeCell ref="A78:C78"/>
    <mergeCell ref="A70:C70"/>
    <mergeCell ref="A92:H92"/>
    <mergeCell ref="B108:C108"/>
    <mergeCell ref="A107:B107"/>
    <mergeCell ref="A100:H100"/>
    <mergeCell ref="A15:C15"/>
    <mergeCell ref="A16:C16"/>
    <mergeCell ref="A17:C17"/>
    <mergeCell ref="A160:H160"/>
    <mergeCell ref="A18:C18"/>
    <mergeCell ref="A150:E150"/>
    <mergeCell ref="G150:H150"/>
    <mergeCell ref="A145:H145"/>
    <mergeCell ref="A86:H86"/>
    <mergeCell ref="A19:C19"/>
    <mergeCell ref="A20:C20"/>
    <mergeCell ref="G166:H166"/>
    <mergeCell ref="A68:C68"/>
    <mergeCell ref="A66:H66"/>
    <mergeCell ref="A158:E158"/>
    <mergeCell ref="A90:H90"/>
    <mergeCell ref="A164:C164"/>
    <mergeCell ref="A153:H153"/>
    <mergeCell ref="A166:E166"/>
    <mergeCell ref="G158:H158"/>
    <mergeCell ref="G180:H180"/>
    <mergeCell ref="A161:H161"/>
    <mergeCell ref="G175:H175"/>
    <mergeCell ref="A170:H170"/>
    <mergeCell ref="G178:H178"/>
    <mergeCell ref="A175:E175"/>
    <mergeCell ref="D169:E169"/>
    <mergeCell ref="G164:H164"/>
    <mergeCell ref="A173:C173"/>
    <mergeCell ref="G131:H131"/>
    <mergeCell ref="A133:H133"/>
    <mergeCell ref="A131:E131"/>
    <mergeCell ref="A116:B116"/>
    <mergeCell ref="D180:F180"/>
    <mergeCell ref="A138:C138"/>
    <mergeCell ref="A139:C139"/>
    <mergeCell ref="A140:C140"/>
    <mergeCell ref="A152:H152"/>
    <mergeCell ref="G143:H143"/>
  </mergeCells>
  <phoneticPr fontId="0" type="noConversion"/>
  <conditionalFormatting sqref="G109">
    <cfRule type="cellIs" dxfId="13" priority="19" stopIfTrue="1" operator="greaterThan">
      <formula>5</formula>
    </cfRule>
  </conditionalFormatting>
  <conditionalFormatting sqref="E70">
    <cfRule type="cellIs" dxfId="12" priority="14" stopIfTrue="1" operator="greaterThan">
      <formula>500</formula>
    </cfRule>
  </conditionalFormatting>
  <conditionalFormatting sqref="E15 E29 E40 E48">
    <cfRule type="cellIs" dxfId="11" priority="13" stopIfTrue="1" operator="greaterThan">
      <formula>100</formula>
    </cfRule>
  </conditionalFormatting>
  <conditionalFormatting sqref="E16 E30 E41">
    <cfRule type="cellIs" dxfId="10" priority="12" stopIfTrue="1" operator="greaterThan">
      <formula>150</formula>
    </cfRule>
  </conditionalFormatting>
  <conditionalFormatting sqref="E17 E31 E42">
    <cfRule type="cellIs" dxfId="9" priority="11" stopIfTrue="1" operator="greaterThan">
      <formula>250</formula>
    </cfRule>
  </conditionalFormatting>
  <conditionalFormatting sqref="E18">
    <cfRule type="cellIs" dxfId="8" priority="10" stopIfTrue="1" operator="greaterThan">
      <formula>750</formula>
    </cfRule>
  </conditionalFormatting>
  <conditionalFormatting sqref="E19">
    <cfRule type="cellIs" dxfId="7" priority="9" stopIfTrue="1" operator="greaterThan">
      <formula>1000</formula>
    </cfRule>
  </conditionalFormatting>
  <conditionalFormatting sqref="E20">
    <cfRule type="cellIs" dxfId="6" priority="8" stopIfTrue="1" operator="greaterThan">
      <formula>2000</formula>
    </cfRule>
  </conditionalFormatting>
  <dataValidations xWindow="672" yWindow="718" count="6">
    <dataValidation type="list" allowBlank="1" showInputMessage="1" showErrorMessage="1" sqref="G88">
      <mc:AlternateContent xmlns:x12ac="http://schemas.microsoft.com/office/spreadsheetml/2011/1/ac" xmlns:mc="http://schemas.openxmlformats.org/markup-compatibility/2006">
        <mc:Choice Requires="x12ac">
          <x12ac:list>1,"0,7"</x12ac:list>
        </mc:Choice>
        <mc:Fallback>
          <formula1>"1,0,7"</formula1>
        </mc:Fallback>
      </mc:AlternateContent>
    </dataValidation>
    <dataValidation type="list" allowBlank="1" showInputMessage="1" showErrorMessage="1" prompt="Scegli il coeff. 1" sqref="D114:D116">
      <mc:AlternateContent xmlns:x12ac="http://schemas.microsoft.com/office/spreadsheetml/2011/1/ac" xmlns:mc="http://schemas.openxmlformats.org/markup-compatibility/2006">
        <mc:Choice Requires="x12ac">
          <x12ac:list>0,"0,3","0,5","0,8",1</x12ac:list>
        </mc:Choice>
        <mc:Fallback>
          <formula1>"0,0,3,0,5,0,8,1"</formula1>
        </mc:Fallback>
      </mc:AlternateContent>
    </dataValidation>
    <dataValidation type="list" allowBlank="1" showInputMessage="1" showErrorMessage="1" prompt="Scegli il coeff. 2" sqref="E114:E116">
      <mc:AlternateContent xmlns:x12ac="http://schemas.microsoft.com/office/spreadsheetml/2011/1/ac" xmlns:mc="http://schemas.openxmlformats.org/markup-compatibility/2006">
        <mc:Choice Requires="x12ac">
          <x12ac:list>0,"0,3","0,5","0,8",1</x12ac:list>
        </mc:Choice>
        <mc:Fallback>
          <formula1>"0,0,3,0,5,0,8,1"</formula1>
        </mc:Fallback>
      </mc:AlternateContent>
    </dataValidation>
    <dataValidation type="list" allowBlank="1" showInputMessage="1" showErrorMessage="1" prompt="Scegli il valore" sqref="E147">
      <mc:AlternateContent xmlns:x12ac="http://schemas.microsoft.com/office/spreadsheetml/2011/1/ac" xmlns:mc="http://schemas.openxmlformats.org/markup-compatibility/2006">
        <mc:Choice Requires="x12ac">
          <x12ac:list>0,"0,08"</x12ac:list>
        </mc:Choice>
        <mc:Fallback>
          <formula1>"0,0,08"</formula1>
        </mc:Fallback>
      </mc:AlternateContent>
    </dataValidation>
    <dataValidation type="list" allowBlank="1" showInputMessage="1" showErrorMessage="1" sqref="E138">
      <formula1>"0,1"</formula1>
    </dataValidation>
    <dataValidation type="list" allowBlank="1" showInputMessage="1" showErrorMessage="1" sqref="E139">
      <formula1>"0,1,2,3,4"</formula1>
    </dataValidation>
  </dataValidations>
  <printOptions horizontalCentered="1"/>
  <pageMargins left="0.39370078740157483" right="0.43307086614173229" top="0.39370078740157483" bottom="0.39370078740157483" header="0.31496062992125984" footer="0.31496062992125984"/>
  <pageSetup paperSize="9" scale="89" fitToHeight="4" orientation="portrait"/>
  <headerFooter alignWithMargins="0"/>
  <rowBreaks count="2" manualBreakCount="2">
    <brk id="65" max="7" man="1"/>
    <brk id="132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6"/>
  <sheetViews>
    <sheetView zoomScale="130" zoomScaleNormal="130" zoomScaleSheetLayoutView="100" workbookViewId="0">
      <selection activeCell="E11" sqref="E11"/>
    </sheetView>
  </sheetViews>
  <sheetFormatPr baseColWidth="10" defaultRowHeight="13" x14ac:dyDescent="0.15"/>
  <cols>
    <col min="1" max="2" width="8.83203125" customWidth="1"/>
    <col min="3" max="3" width="20.33203125" customWidth="1"/>
    <col min="4" max="4" width="14" customWidth="1"/>
    <col min="5" max="5" width="9.83203125" customWidth="1"/>
    <col min="6" max="6" width="12" customWidth="1"/>
    <col min="7" max="7" width="9.83203125" customWidth="1"/>
    <col min="8" max="8" width="4.83203125" style="2" customWidth="1"/>
    <col min="9" max="256" width="8.83203125" customWidth="1"/>
  </cols>
  <sheetData>
    <row r="1" spans="1:8" ht="12.75" customHeight="1" x14ac:dyDescent="0.15">
      <c r="A1" s="183" t="s">
        <v>63</v>
      </c>
      <c r="B1" s="183"/>
      <c r="C1" s="183"/>
      <c r="D1" s="183"/>
      <c r="E1" s="183"/>
      <c r="F1" s="183"/>
      <c r="G1" s="183"/>
      <c r="H1" s="183"/>
    </row>
    <row r="2" spans="1:8" x14ac:dyDescent="0.15">
      <c r="A2" s="183"/>
      <c r="B2" s="183"/>
      <c r="C2" s="183"/>
      <c r="D2" s="183"/>
      <c r="E2" s="183"/>
      <c r="F2" s="183"/>
      <c r="G2" s="183"/>
      <c r="H2" s="183"/>
    </row>
    <row r="3" spans="1:8" ht="25.5" customHeight="1" x14ac:dyDescent="0.15">
      <c r="A3" s="183"/>
      <c r="B3" s="183"/>
      <c r="C3" s="183"/>
      <c r="D3" s="183"/>
      <c r="E3" s="183"/>
      <c r="F3" s="183"/>
      <c r="G3" s="183"/>
      <c r="H3" s="183"/>
    </row>
    <row r="4" spans="1:8" ht="37.5" customHeight="1" x14ac:dyDescent="0.15">
      <c r="A4" s="184" t="s">
        <v>71</v>
      </c>
      <c r="B4" s="185"/>
      <c r="C4" s="185"/>
      <c r="D4" s="185"/>
      <c r="E4" s="185"/>
      <c r="F4" s="185"/>
      <c r="G4" s="185"/>
      <c r="H4" s="186"/>
    </row>
    <row r="5" spans="1:8" x14ac:dyDescent="0.15">
      <c r="A5" s="5"/>
      <c r="B5" s="5"/>
      <c r="C5" s="5"/>
      <c r="D5" s="5"/>
      <c r="E5" s="5"/>
      <c r="F5" s="5"/>
      <c r="G5" s="5"/>
      <c r="H5" s="33"/>
    </row>
    <row r="6" spans="1:8" x14ac:dyDescent="0.15">
      <c r="A6" s="187" t="s">
        <v>47</v>
      </c>
      <c r="B6" s="187"/>
      <c r="C6" s="187"/>
      <c r="D6" s="110">
        <f>SUM(E11:E17)</f>
        <v>0</v>
      </c>
      <c r="E6" s="5"/>
      <c r="F6" s="5"/>
      <c r="G6" s="5"/>
      <c r="H6" s="33"/>
    </row>
    <row r="7" spans="1:8" ht="14.25" customHeight="1" x14ac:dyDescent="0.15">
      <c r="A7" s="5"/>
      <c r="B7" s="5"/>
      <c r="C7" s="5"/>
      <c r="D7" s="5"/>
      <c r="E7" s="5"/>
      <c r="F7" s="5"/>
      <c r="G7" s="5"/>
      <c r="H7" s="33"/>
    </row>
    <row r="8" spans="1:8" x14ac:dyDescent="0.15">
      <c r="A8" s="158" t="s">
        <v>65</v>
      </c>
      <c r="B8" s="158"/>
      <c r="C8" s="158"/>
      <c r="D8" s="158"/>
      <c r="E8" s="158"/>
      <c r="F8" s="158"/>
      <c r="G8" s="158"/>
      <c r="H8" s="158"/>
    </row>
    <row r="9" spans="1:8" x14ac:dyDescent="0.15">
      <c r="A9" s="5"/>
      <c r="B9" s="5"/>
      <c r="C9" s="5"/>
      <c r="D9" s="5"/>
      <c r="E9" s="5"/>
      <c r="F9" s="5"/>
      <c r="G9" s="5"/>
      <c r="H9" s="33"/>
    </row>
    <row r="10" spans="1:8" ht="14" thickBot="1" x14ac:dyDescent="0.2">
      <c r="A10" s="5"/>
      <c r="B10" s="5"/>
      <c r="C10" s="5"/>
      <c r="D10" s="64" t="s">
        <v>2</v>
      </c>
      <c r="E10" s="64" t="s">
        <v>3</v>
      </c>
      <c r="F10" s="64" t="s">
        <v>4</v>
      </c>
      <c r="G10" s="5"/>
      <c r="H10" s="33"/>
    </row>
    <row r="11" spans="1:8" x14ac:dyDescent="0.15">
      <c r="A11" s="164" t="s">
        <v>1</v>
      </c>
      <c r="B11" s="164"/>
      <c r="C11" s="164"/>
      <c r="D11" s="154">
        <v>59</v>
      </c>
      <c r="E11" s="7">
        <v>0</v>
      </c>
      <c r="F11" s="26">
        <f t="shared" ref="F11:F17" si="0">SUM(D11*E11)</f>
        <v>0</v>
      </c>
      <c r="G11" s="135"/>
      <c r="H11" s="33"/>
    </row>
    <row r="12" spans="1:8" x14ac:dyDescent="0.15">
      <c r="A12" s="164" t="s">
        <v>5</v>
      </c>
      <c r="B12" s="164"/>
      <c r="C12" s="164"/>
      <c r="D12" s="154">
        <v>52</v>
      </c>
      <c r="E12" s="8">
        <v>0</v>
      </c>
      <c r="F12" s="26">
        <f t="shared" si="0"/>
        <v>0</v>
      </c>
      <c r="G12" s="135"/>
      <c r="H12" s="33"/>
    </row>
    <row r="13" spans="1:8" x14ac:dyDescent="0.15">
      <c r="A13" s="164" t="s">
        <v>6</v>
      </c>
      <c r="B13" s="164"/>
      <c r="C13" s="164"/>
      <c r="D13" s="154">
        <v>44</v>
      </c>
      <c r="E13" s="8">
        <v>0</v>
      </c>
      <c r="F13" s="26">
        <f t="shared" si="0"/>
        <v>0</v>
      </c>
      <c r="G13" s="135"/>
      <c r="H13" s="33"/>
    </row>
    <row r="14" spans="1:8" x14ac:dyDescent="0.15">
      <c r="A14" s="164" t="s">
        <v>7</v>
      </c>
      <c r="B14" s="164"/>
      <c r="C14" s="164"/>
      <c r="D14" s="154">
        <v>33</v>
      </c>
      <c r="E14" s="8">
        <v>0</v>
      </c>
      <c r="F14" s="26">
        <f t="shared" si="0"/>
        <v>0</v>
      </c>
      <c r="G14" s="135"/>
      <c r="H14" s="33"/>
    </row>
    <row r="15" spans="1:8" x14ac:dyDescent="0.15">
      <c r="A15" s="164" t="s">
        <v>28</v>
      </c>
      <c r="B15" s="164"/>
      <c r="C15" s="164"/>
      <c r="D15" s="154">
        <v>23</v>
      </c>
      <c r="E15" s="8">
        <v>0</v>
      </c>
      <c r="F15" s="26">
        <f t="shared" si="0"/>
        <v>0</v>
      </c>
      <c r="G15" s="135"/>
      <c r="H15" s="33"/>
    </row>
    <row r="16" spans="1:8" x14ac:dyDescent="0.15">
      <c r="A16" s="164" t="s">
        <v>29</v>
      </c>
      <c r="B16" s="164"/>
      <c r="C16" s="164"/>
      <c r="D16" s="154">
        <v>16</v>
      </c>
      <c r="E16" s="8">
        <v>0</v>
      </c>
      <c r="F16" s="26">
        <f t="shared" si="0"/>
        <v>0</v>
      </c>
      <c r="G16" s="135"/>
      <c r="H16" s="33"/>
    </row>
    <row r="17" spans="1:8" ht="14" thickBot="1" x14ac:dyDescent="0.2">
      <c r="A17" s="164" t="s">
        <v>40</v>
      </c>
      <c r="B17" s="164"/>
      <c r="C17" s="164"/>
      <c r="D17" s="154">
        <v>11</v>
      </c>
      <c r="E17" s="9">
        <v>0</v>
      </c>
      <c r="F17" s="27">
        <f t="shared" si="0"/>
        <v>0</v>
      </c>
      <c r="G17" s="135"/>
      <c r="H17" s="33"/>
    </row>
    <row r="18" spans="1:8" ht="14" thickBot="1" x14ac:dyDescent="0.2">
      <c r="A18" s="5"/>
      <c r="B18" s="5"/>
      <c r="C18" s="5"/>
      <c r="D18" s="65"/>
      <c r="E18" s="111" t="s">
        <v>64</v>
      </c>
      <c r="F18" s="28">
        <f>SUM(F11:F17)</f>
        <v>0</v>
      </c>
      <c r="G18" s="5"/>
      <c r="H18" s="33"/>
    </row>
    <row r="19" spans="1:8" ht="14" thickTop="1" x14ac:dyDescent="0.15">
      <c r="A19" s="5"/>
      <c r="B19" s="5"/>
      <c r="C19" s="5"/>
      <c r="D19" s="5"/>
      <c r="E19" s="5"/>
      <c r="F19" s="5"/>
      <c r="G19" s="5"/>
      <c r="H19" s="33"/>
    </row>
    <row r="20" spans="1:8" ht="14" thickBot="1" x14ac:dyDescent="0.2">
      <c r="A20" s="172" t="s">
        <v>66</v>
      </c>
      <c r="B20" s="172"/>
      <c r="C20" s="172"/>
      <c r="D20" s="5"/>
      <c r="E20" s="5"/>
      <c r="F20" s="34"/>
      <c r="G20" s="156">
        <f>F18*G24</f>
        <v>0</v>
      </c>
      <c r="H20" s="157"/>
    </row>
    <row r="21" spans="1:8" x14ac:dyDescent="0.15">
      <c r="A21" s="40"/>
      <c r="B21" s="40"/>
      <c r="C21" s="40"/>
      <c r="D21" s="5"/>
      <c r="E21" s="5"/>
      <c r="F21" s="34"/>
      <c r="G21" s="47"/>
      <c r="H21" s="48"/>
    </row>
    <row r="22" spans="1:8" x14ac:dyDescent="0.15">
      <c r="A22" s="193" t="s">
        <v>72</v>
      </c>
      <c r="B22" s="193"/>
      <c r="C22" s="193"/>
      <c r="D22" s="193"/>
      <c r="E22" s="193"/>
      <c r="F22" s="193"/>
      <c r="G22" s="193"/>
      <c r="H22" s="193"/>
    </row>
    <row r="23" spans="1:8" x14ac:dyDescent="0.15">
      <c r="A23" s="112"/>
      <c r="B23" s="112"/>
      <c r="C23" s="112"/>
      <c r="D23" s="112"/>
      <c r="E23" s="112"/>
      <c r="F23" s="112"/>
      <c r="G23" s="112"/>
      <c r="H23" s="112"/>
    </row>
    <row r="24" spans="1:8" x14ac:dyDescent="0.15">
      <c r="A24" s="67" t="s">
        <v>75</v>
      </c>
      <c r="B24" s="5"/>
      <c r="C24" s="5"/>
      <c r="D24" s="5"/>
      <c r="E24" s="5"/>
      <c r="F24" s="5"/>
      <c r="G24" s="16">
        <v>1</v>
      </c>
      <c r="H24" s="112"/>
    </row>
    <row r="25" spans="1:8" x14ac:dyDescent="0.15">
      <c r="A25" s="112"/>
      <c r="B25" s="112"/>
      <c r="C25" s="112"/>
      <c r="D25" s="112"/>
      <c r="E25" s="112"/>
      <c r="F25" s="112"/>
      <c r="G25" s="112"/>
      <c r="H25" s="112"/>
    </row>
    <row r="26" spans="1:8" ht="27" customHeight="1" x14ac:dyDescent="0.15">
      <c r="A26" s="168" t="s">
        <v>107</v>
      </c>
      <c r="B26" s="168"/>
      <c r="C26" s="168"/>
      <c r="D26" s="168"/>
      <c r="E26" s="168"/>
      <c r="F26" s="168"/>
      <c r="G26" s="168"/>
      <c r="H26" s="168"/>
    </row>
    <row r="27" spans="1:8" x14ac:dyDescent="0.15">
      <c r="A27" s="5"/>
      <c r="B27" s="5"/>
      <c r="C27" s="5"/>
      <c r="D27" s="39"/>
      <c r="E27" s="91"/>
      <c r="F27" s="39" t="s">
        <v>4</v>
      </c>
      <c r="G27" s="5"/>
      <c r="H27" s="33"/>
    </row>
    <row r="28" spans="1:8" ht="13.5" customHeight="1" thickBot="1" x14ac:dyDescent="0.2">
      <c r="A28" s="180" t="s">
        <v>108</v>
      </c>
      <c r="B28" s="194"/>
      <c r="C28" s="194"/>
      <c r="D28" s="34"/>
      <c r="E28" s="13">
        <v>0</v>
      </c>
      <c r="F28" s="155">
        <f>G20*E28</f>
        <v>0</v>
      </c>
      <c r="G28" s="5"/>
      <c r="H28" s="33"/>
    </row>
    <row r="29" spans="1:8" ht="13.5" customHeight="1" thickTop="1" x14ac:dyDescent="0.15">
      <c r="A29" s="67" t="s">
        <v>104</v>
      </c>
      <c r="B29" s="100"/>
      <c r="C29" s="100"/>
      <c r="D29" s="34"/>
      <c r="E29" s="39"/>
      <c r="F29" s="153"/>
      <c r="G29" s="5"/>
      <c r="H29" s="33"/>
    </row>
    <row r="30" spans="1:8" x14ac:dyDescent="0.15">
      <c r="A30" s="5"/>
      <c r="B30" s="5"/>
      <c r="C30" s="5"/>
      <c r="D30" s="5"/>
      <c r="E30" s="5"/>
      <c r="F30" s="5"/>
      <c r="G30" s="5"/>
      <c r="H30" s="33"/>
    </row>
    <row r="31" spans="1:8" ht="14" thickBot="1" x14ac:dyDescent="0.2">
      <c r="A31" s="172" t="s">
        <v>44</v>
      </c>
      <c r="B31" s="172"/>
      <c r="C31" s="172"/>
      <c r="D31" s="172"/>
      <c r="E31" s="172"/>
      <c r="F31" s="34"/>
      <c r="G31" s="156">
        <f>IF(F28=0,0,IF(F28&lt;1500,1500,F28))</f>
        <v>0</v>
      </c>
      <c r="H31" s="157"/>
    </row>
    <row r="32" spans="1:8" x14ac:dyDescent="0.15">
      <c r="A32" s="40"/>
      <c r="B32" s="40"/>
      <c r="C32" s="40"/>
      <c r="D32" s="40"/>
      <c r="E32" s="40"/>
      <c r="F32" s="34"/>
      <c r="G32" s="47"/>
      <c r="H32" s="48"/>
    </row>
    <row r="33" spans="1:8" x14ac:dyDescent="0.15">
      <c r="A33" s="158" t="s">
        <v>116</v>
      </c>
      <c r="B33" s="158"/>
      <c r="C33" s="158"/>
      <c r="D33" s="158"/>
      <c r="E33" s="158"/>
      <c r="F33" s="158"/>
      <c r="G33" s="158"/>
      <c r="H33" s="158"/>
    </row>
    <row r="34" spans="1:8" x14ac:dyDescent="0.15">
      <c r="A34" s="164" t="s">
        <v>119</v>
      </c>
      <c r="B34" s="164"/>
      <c r="C34" s="164"/>
      <c r="D34" s="164"/>
      <c r="E34" s="164"/>
      <c r="F34" s="164"/>
      <c r="G34" s="164"/>
      <c r="H34" s="164"/>
    </row>
    <row r="35" spans="1:8" x14ac:dyDescent="0.15">
      <c r="A35" s="38"/>
      <c r="B35" s="38"/>
      <c r="C35" s="38"/>
      <c r="D35" s="38"/>
      <c r="E35" s="38"/>
      <c r="F35" s="38"/>
      <c r="G35" s="38"/>
      <c r="H35" s="69"/>
    </row>
    <row r="36" spans="1:8" x14ac:dyDescent="0.15">
      <c r="A36" s="5"/>
      <c r="B36" s="5"/>
      <c r="C36" s="5"/>
      <c r="D36" s="64" t="s">
        <v>67</v>
      </c>
      <c r="E36" s="91">
        <v>0.04</v>
      </c>
      <c r="F36" s="39" t="s">
        <v>4</v>
      </c>
      <c r="G36" s="5"/>
      <c r="H36" s="33"/>
    </row>
    <row r="37" spans="1:8" ht="14" thickBot="1" x14ac:dyDescent="0.2">
      <c r="A37" s="164" t="s">
        <v>17</v>
      </c>
      <c r="B37" s="164"/>
      <c r="C37" s="164"/>
      <c r="D37" s="34">
        <f>G20+G31</f>
        <v>0</v>
      </c>
      <c r="E37" s="39">
        <v>0.04</v>
      </c>
      <c r="F37" s="28">
        <f>SUM(D37*E37)</f>
        <v>0</v>
      </c>
      <c r="G37" s="173"/>
      <c r="H37" s="173"/>
    </row>
    <row r="38" spans="1:8" ht="14" thickTop="1" x14ac:dyDescent="0.15">
      <c r="A38" s="5"/>
      <c r="B38" s="5"/>
      <c r="C38" s="5"/>
      <c r="D38" s="5"/>
      <c r="E38" s="5"/>
      <c r="F38" s="5"/>
      <c r="G38" s="5"/>
      <c r="H38" s="33"/>
    </row>
    <row r="39" spans="1:8" ht="14" thickBot="1" x14ac:dyDescent="0.2">
      <c r="A39" s="172" t="s">
        <v>18</v>
      </c>
      <c r="B39" s="172"/>
      <c r="C39" s="172"/>
      <c r="D39" s="172"/>
      <c r="E39" s="172"/>
      <c r="F39" s="34"/>
      <c r="G39" s="156">
        <f>F37</f>
        <v>0</v>
      </c>
      <c r="H39" s="157"/>
    </row>
    <row r="40" spans="1:8" x14ac:dyDescent="0.15">
      <c r="A40" s="5"/>
      <c r="B40" s="5"/>
      <c r="C40" s="5"/>
      <c r="D40" s="5"/>
      <c r="E40" s="5"/>
      <c r="F40" s="5"/>
      <c r="G40" s="5"/>
      <c r="H40" s="33"/>
    </row>
    <row r="41" spans="1:8" x14ac:dyDescent="0.15">
      <c r="A41" s="158" t="s">
        <v>117</v>
      </c>
      <c r="B41" s="158"/>
      <c r="C41" s="158"/>
      <c r="D41" s="158"/>
      <c r="E41" s="158"/>
      <c r="F41" s="158"/>
      <c r="G41" s="158"/>
      <c r="H41" s="158"/>
    </row>
    <row r="42" spans="1:8" x14ac:dyDescent="0.15">
      <c r="A42" s="167" t="s">
        <v>115</v>
      </c>
      <c r="B42" s="164"/>
      <c r="C42" s="164"/>
      <c r="D42" s="164"/>
      <c r="E42" s="164"/>
      <c r="F42" s="164"/>
      <c r="G42" s="164"/>
      <c r="H42" s="164"/>
    </row>
    <row r="43" spans="1:8" x14ac:dyDescent="0.15">
      <c r="A43" s="38"/>
      <c r="B43" s="38"/>
      <c r="C43" s="38"/>
      <c r="D43" s="38"/>
      <c r="E43" s="38"/>
      <c r="F43" s="38"/>
      <c r="G43" s="38"/>
      <c r="H43" s="69"/>
    </row>
    <row r="44" spans="1:8" x14ac:dyDescent="0.15">
      <c r="A44" s="5"/>
      <c r="B44" s="5"/>
      <c r="C44" s="5"/>
      <c r="D44" s="116" t="s">
        <v>114</v>
      </c>
      <c r="E44" s="114" t="s">
        <v>82</v>
      </c>
      <c r="F44" s="39" t="s">
        <v>4</v>
      </c>
      <c r="G44" s="5"/>
      <c r="H44" s="33"/>
    </row>
    <row r="45" spans="1:8" ht="14" thickBot="1" x14ac:dyDescent="0.2">
      <c r="A45" s="164" t="s">
        <v>27</v>
      </c>
      <c r="B45" s="164"/>
      <c r="C45" s="164"/>
      <c r="D45" s="34">
        <f>G20+G31+G39</f>
        <v>0</v>
      </c>
      <c r="E45" s="32">
        <v>0.22</v>
      </c>
      <c r="F45" s="28">
        <f>SUM(D45*E45)</f>
        <v>0</v>
      </c>
      <c r="G45" s="173"/>
      <c r="H45" s="173"/>
    </row>
    <row r="46" spans="1:8" ht="14" thickTop="1" x14ac:dyDescent="0.15">
      <c r="A46" s="5"/>
      <c r="B46" s="5"/>
      <c r="C46" s="5"/>
      <c r="D46" s="5"/>
      <c r="E46" s="5"/>
      <c r="F46" s="5"/>
      <c r="G46" s="5"/>
      <c r="H46" s="33"/>
    </row>
    <row r="47" spans="1:8" ht="14" thickBot="1" x14ac:dyDescent="0.2">
      <c r="A47" s="172" t="s">
        <v>42</v>
      </c>
      <c r="B47" s="172"/>
      <c r="C47" s="172"/>
      <c r="D47" s="172"/>
      <c r="E47" s="172"/>
      <c r="F47" s="34"/>
      <c r="G47" s="156">
        <f>F45</f>
        <v>0</v>
      </c>
      <c r="H47" s="157"/>
    </row>
    <row r="48" spans="1:8" x14ac:dyDescent="0.15">
      <c r="A48" s="5"/>
      <c r="B48" s="5"/>
      <c r="C48" s="5"/>
      <c r="D48" s="5"/>
      <c r="E48" s="5"/>
      <c r="F48" s="5"/>
      <c r="G48" s="5"/>
      <c r="H48" s="33"/>
    </row>
    <row r="49" spans="1:8" ht="14" thickBot="1" x14ac:dyDescent="0.2">
      <c r="A49" s="5"/>
      <c r="B49" s="5"/>
      <c r="C49" s="5"/>
      <c r="D49" s="5"/>
      <c r="E49" s="5"/>
      <c r="F49" s="5"/>
      <c r="G49" s="5"/>
      <c r="H49" s="33"/>
    </row>
    <row r="50" spans="1:8" s="6" customFormat="1" ht="14" thickBot="1" x14ac:dyDescent="0.2">
      <c r="A50" s="41" t="s">
        <v>70</v>
      </c>
      <c r="B50" s="43"/>
      <c r="C50" s="43"/>
      <c r="D50" s="191">
        <f>D45</f>
        <v>0</v>
      </c>
      <c r="E50" s="192"/>
      <c r="F50" s="45"/>
      <c r="G50" s="45"/>
      <c r="H50" s="45"/>
    </row>
    <row r="51" spans="1:8" x14ac:dyDescent="0.15">
      <c r="A51" s="5"/>
      <c r="B51" s="5"/>
      <c r="C51" s="5"/>
      <c r="D51" s="5"/>
      <c r="E51" s="5"/>
      <c r="F51" s="5"/>
      <c r="G51" s="5"/>
      <c r="H51" s="33"/>
    </row>
    <row r="52" spans="1:8" ht="18.75" customHeight="1" thickBot="1" x14ac:dyDescent="0.2">
      <c r="A52" s="92" t="s">
        <v>77</v>
      </c>
      <c r="B52" s="92"/>
      <c r="C52" s="92"/>
      <c r="D52" s="92"/>
      <c r="E52" s="92"/>
      <c r="F52" s="92"/>
      <c r="G52" s="170">
        <f>D45+G47</f>
        <v>0</v>
      </c>
      <c r="H52" s="171"/>
    </row>
    <row r="53" spans="1:8" ht="14" thickBot="1" x14ac:dyDescent="0.2">
      <c r="A53" s="5"/>
      <c r="B53" s="5"/>
      <c r="C53" s="5"/>
      <c r="D53" s="5"/>
      <c r="E53" s="5"/>
      <c r="F53" s="5"/>
      <c r="G53" s="5"/>
      <c r="H53" s="33"/>
    </row>
    <row r="54" spans="1:8" ht="14" thickBot="1" x14ac:dyDescent="0.2">
      <c r="A54" s="5"/>
      <c r="B54" s="5"/>
      <c r="C54" s="5"/>
      <c r="D54" s="161" t="s">
        <v>45</v>
      </c>
      <c r="E54" s="162"/>
      <c r="F54" s="163"/>
      <c r="G54" s="165">
        <f>IF(G52=0,0,G52/D6)</f>
        <v>0</v>
      </c>
      <c r="H54" s="166"/>
    </row>
    <row r="55" spans="1:8" x14ac:dyDescent="0.15">
      <c r="A55" s="5"/>
      <c r="B55" s="5"/>
      <c r="C55" s="5"/>
      <c r="D55" s="93"/>
      <c r="E55" s="93"/>
      <c r="F55" s="93"/>
      <c r="G55" s="94"/>
      <c r="H55" s="95"/>
    </row>
    <row r="56" spans="1:8" x14ac:dyDescent="0.15">
      <c r="A56" s="1"/>
      <c r="B56" s="1"/>
      <c r="C56" s="1"/>
      <c r="D56" s="1"/>
      <c r="E56" s="1"/>
      <c r="F56" s="1"/>
      <c r="G56" s="1"/>
      <c r="H56" s="1"/>
    </row>
  </sheetData>
  <sheetProtection sheet="1" selectLockedCells="1"/>
  <mergeCells count="34">
    <mergeCell ref="A14:C14"/>
    <mergeCell ref="A42:H42"/>
    <mergeCell ref="G39:H39"/>
    <mergeCell ref="A39:E39"/>
    <mergeCell ref="A41:H41"/>
    <mergeCell ref="A20:C20"/>
    <mergeCell ref="A37:C37"/>
    <mergeCell ref="A45:C45"/>
    <mergeCell ref="G45:H45"/>
    <mergeCell ref="A26:H26"/>
    <mergeCell ref="A28:C28"/>
    <mergeCell ref="A31:E31"/>
    <mergeCell ref="G31:H31"/>
    <mergeCell ref="A33:H33"/>
    <mergeCell ref="A4:H4"/>
    <mergeCell ref="D54:F54"/>
    <mergeCell ref="G54:H54"/>
    <mergeCell ref="G52:H52"/>
    <mergeCell ref="D50:E50"/>
    <mergeCell ref="A47:E47"/>
    <mergeCell ref="G47:H47"/>
    <mergeCell ref="G20:H20"/>
    <mergeCell ref="G37:H37"/>
    <mergeCell ref="A22:H22"/>
    <mergeCell ref="A34:H34"/>
    <mergeCell ref="A1:H3"/>
    <mergeCell ref="A17:C17"/>
    <mergeCell ref="A6:C6"/>
    <mergeCell ref="A11:C11"/>
    <mergeCell ref="A12:C12"/>
    <mergeCell ref="A13:C13"/>
    <mergeCell ref="A8:H8"/>
    <mergeCell ref="A15:C15"/>
    <mergeCell ref="A16:C16"/>
  </mergeCells>
  <phoneticPr fontId="0" type="noConversion"/>
  <conditionalFormatting sqref="E11">
    <cfRule type="cellIs" dxfId="5" priority="6" stopIfTrue="1" operator="greaterThan">
      <formula>100</formula>
    </cfRule>
  </conditionalFormatting>
  <conditionalFormatting sqref="E12">
    <cfRule type="cellIs" dxfId="4" priority="5" stopIfTrue="1" operator="greaterThan">
      <formula>150</formula>
    </cfRule>
  </conditionalFormatting>
  <conditionalFormatting sqref="E13">
    <cfRule type="cellIs" dxfId="3" priority="4" stopIfTrue="1" operator="greaterThan">
      <formula>250</formula>
    </cfRule>
  </conditionalFormatting>
  <conditionalFormatting sqref="E14">
    <cfRule type="cellIs" dxfId="2" priority="3" stopIfTrue="1" operator="greaterThan">
      <formula>750</formula>
    </cfRule>
  </conditionalFormatting>
  <conditionalFormatting sqref="E15">
    <cfRule type="cellIs" dxfId="1" priority="2" stopIfTrue="1" operator="greaterThan">
      <formula>1000</formula>
    </cfRule>
  </conditionalFormatting>
  <conditionalFormatting sqref="E16">
    <cfRule type="cellIs" dxfId="0" priority="1" stopIfTrue="1" operator="greaterThan">
      <formula>2000</formula>
    </cfRule>
  </conditionalFormatting>
  <dataValidations count="2">
    <dataValidation type="list" allowBlank="1" showInputMessage="1" showErrorMessage="1" sqref="G24">
      <mc:AlternateContent xmlns:x12ac="http://schemas.microsoft.com/office/spreadsheetml/2011/1/ac" xmlns:mc="http://schemas.openxmlformats.org/markup-compatibility/2006">
        <mc:Choice Requires="x12ac">
          <x12ac:list>1,"0,9"</x12ac:list>
        </mc:Choice>
        <mc:Fallback>
          <formula1>"1,0,9"</formula1>
        </mc:Fallback>
      </mc:AlternateContent>
    </dataValidation>
    <dataValidation type="list" allowBlank="1" showInputMessage="1" showErrorMessage="1" sqref="E28">
      <mc:AlternateContent xmlns:x12ac="http://schemas.microsoft.com/office/spreadsheetml/2011/1/ac" xmlns:mc="http://schemas.openxmlformats.org/markup-compatibility/2006">
        <mc:Choice Requires="x12ac">
          <x12ac:list>0,"0,08"</x12ac:list>
        </mc:Choice>
        <mc:Fallback>
          <formula1>"0,0,08"</formula1>
        </mc:Fallback>
      </mc:AlternateContent>
    </dataValidation>
  </dataValidations>
  <printOptions horizontalCentered="1"/>
  <pageMargins left="0.39370078740157483" right="0.43307086614173229" top="0.39370078740157483" bottom="0.39370078740157483" header="0.31496062992125984" footer="0.31496062992125984"/>
  <pageSetup paperSize="9" orientation="portrait"/>
  <headerFooter alignWithMargins="0"/>
  <rowBreaks count="1" manualBreakCount="1">
    <brk id="40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3</vt:i4>
      </vt:variant>
    </vt:vector>
  </HeadingPairs>
  <TitlesOfParts>
    <vt:vector size="5" baseType="lpstr">
      <vt:lpstr>PdA</vt:lpstr>
      <vt:lpstr>PGF</vt:lpstr>
      <vt:lpstr>PdA!Area_stampa</vt:lpstr>
      <vt:lpstr>PGF!Area_stampa</vt:lpstr>
      <vt:lpstr>coefficente_1</vt:lpstr>
    </vt:vector>
  </TitlesOfParts>
  <Company>Olidata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PreventivoPianoAssFDR</dc:title>
  <dc:creator>Xp Home Edition</dc:creator>
  <cp:lastModifiedBy>Microsoft Office User</cp:lastModifiedBy>
  <cp:lastPrinted>2016-09-27T09:48:15Z</cp:lastPrinted>
  <dcterms:created xsi:type="dcterms:W3CDTF">2005-11-28T10:52:07Z</dcterms:created>
  <dcterms:modified xsi:type="dcterms:W3CDTF">2022-08-03T10:19:07Z</dcterms:modified>
</cp:coreProperties>
</file>