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canalee\ARAP LIGURIA Dropbox\ENRICO CANALE\PC\Desktop\"/>
    </mc:Choice>
  </mc:AlternateContent>
  <xr:revisionPtr revIDLastSave="0" documentId="8_{078B2838-A03A-42EE-B2FE-0FC81A227D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VVEDIMENTO" sheetId="1" r:id="rId1"/>
  </sheets>
  <definedNames>
    <definedName name="_xlnm.Print_Area" localSheetId="0">RAVVEDIMENTO!$A$1:$K$54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N56" i="1"/>
  <c r="E109" i="1"/>
  <c r="B73" i="1"/>
  <c r="G99" i="1" s="1"/>
  <c r="N52" i="1"/>
  <c r="N64" i="1"/>
  <c r="F61" i="1"/>
  <c r="N65" i="1"/>
  <c r="N66" i="1"/>
  <c r="H33" i="1"/>
  <c r="I66" i="1" s="1"/>
  <c r="N67" i="1"/>
  <c r="H34" i="1"/>
  <c r="I67" i="1"/>
  <c r="N68" i="1"/>
  <c r="H35" i="1"/>
  <c r="I68" i="1" s="1"/>
  <c r="G33" i="1"/>
  <c r="G66" i="1" s="1"/>
  <c r="G34" i="1"/>
  <c r="G67" i="1" s="1"/>
  <c r="G35" i="1"/>
  <c r="G68" i="1" s="1"/>
  <c r="E34" i="1"/>
  <c r="E67" i="1" s="1"/>
  <c r="E35" i="1"/>
  <c r="E68" i="1"/>
  <c r="D68" i="1"/>
  <c r="I63" i="1"/>
  <c r="S63" i="1" s="1"/>
  <c r="G63" i="1"/>
  <c r="R63" i="1" s="1"/>
  <c r="F63" i="1"/>
  <c r="Q63" i="1" s="1"/>
  <c r="E63" i="1"/>
  <c r="D63" i="1"/>
  <c r="N40" i="1"/>
  <c r="N41" i="1"/>
  <c r="N42" i="1"/>
  <c r="N43" i="1"/>
  <c r="N44" i="1"/>
  <c r="N45" i="1"/>
  <c r="N46" i="1"/>
  <c r="N48" i="1"/>
  <c r="N49" i="1"/>
  <c r="N51" i="1"/>
  <c r="C79" i="1"/>
  <c r="C80" i="1"/>
  <c r="N55" i="1" s="1"/>
  <c r="N59" i="1"/>
  <c r="B61" i="1"/>
  <c r="L65" i="1" s="1"/>
  <c r="D35" i="1"/>
  <c r="D34" i="1"/>
  <c r="D33" i="1"/>
  <c r="F33" i="1"/>
  <c r="E33" i="1"/>
  <c r="F73" i="1"/>
  <c r="F34" i="1"/>
  <c r="F35" i="1"/>
  <c r="C41" i="1"/>
  <c r="C44" i="1"/>
  <c r="C43" i="1"/>
  <c r="C42" i="1"/>
  <c r="H24" i="1"/>
  <c r="C46" i="1"/>
  <c r="C45" i="1"/>
  <c r="G91" i="1" l="1"/>
  <c r="G83" i="1"/>
  <c r="G89" i="1"/>
  <c r="G90" i="1"/>
  <c r="G82" i="1"/>
  <c r="G97" i="1"/>
  <c r="G81" i="1"/>
  <c r="G96" i="1"/>
  <c r="G88" i="1"/>
  <c r="G80" i="1"/>
  <c r="G95" i="1"/>
  <c r="G87" i="1"/>
  <c r="G79" i="1"/>
  <c r="G94" i="1"/>
  <c r="G86" i="1"/>
  <c r="G78" i="1"/>
  <c r="G93" i="1"/>
  <c r="G85" i="1"/>
  <c r="G77" i="1"/>
  <c r="G92" i="1"/>
  <c r="G84" i="1"/>
  <c r="G98" i="1"/>
  <c r="P66" i="1"/>
  <c r="P68" i="1"/>
  <c r="R67" i="1"/>
  <c r="S68" i="1"/>
  <c r="R65" i="1"/>
  <c r="P64" i="1"/>
  <c r="O64" i="1"/>
  <c r="P67" i="1"/>
  <c r="Q66" i="1"/>
  <c r="O67" i="1"/>
  <c r="N54" i="1"/>
  <c r="R64" i="1"/>
  <c r="Q64" i="1"/>
  <c r="S64" i="1"/>
  <c r="Q65" i="1"/>
  <c r="R68" i="1"/>
  <c r="N70" i="1"/>
  <c r="S65" i="1"/>
  <c r="Q68" i="1"/>
  <c r="O65" i="1"/>
  <c r="S66" i="1"/>
  <c r="R66" i="1"/>
  <c r="O66" i="1"/>
  <c r="L67" i="1"/>
  <c r="L68" i="1"/>
  <c r="Q67" i="1"/>
  <c r="L66" i="1"/>
  <c r="L64" i="1"/>
  <c r="P65" i="1"/>
  <c r="O68" i="1"/>
  <c r="S67" i="1"/>
  <c r="F39" i="1"/>
  <c r="C61" i="1"/>
  <c r="C73" i="1"/>
  <c r="H99" i="1" s="1"/>
  <c r="I99" i="1" s="1"/>
  <c r="J99" i="1" s="1"/>
  <c r="O70" i="1" l="1"/>
  <c r="H97" i="1"/>
  <c r="I97" i="1" s="1"/>
  <c r="J97" i="1" s="1"/>
  <c r="H98" i="1"/>
  <c r="I98" i="1" s="1"/>
  <c r="J98" i="1" s="1"/>
  <c r="P70" i="1"/>
  <c r="Q70" i="1"/>
  <c r="R70" i="1"/>
  <c r="S70" i="1"/>
  <c r="I20" i="1"/>
  <c r="G20" i="1"/>
  <c r="D20" i="1"/>
  <c r="H80" i="1"/>
  <c r="I80" i="1" s="1"/>
  <c r="H83" i="1"/>
  <c r="I83" i="1" s="1"/>
  <c r="H88" i="1"/>
  <c r="N47" i="1"/>
  <c r="H82" i="1"/>
  <c r="H95" i="1"/>
  <c r="I95" i="1" s="1"/>
  <c r="H91" i="1"/>
  <c r="I91" i="1" s="1"/>
  <c r="H94" i="1"/>
  <c r="H90" i="1"/>
  <c r="H77" i="1"/>
  <c r="I77" i="1" s="1"/>
  <c r="H79" i="1"/>
  <c r="H78" i="1"/>
  <c r="H96" i="1"/>
  <c r="I96" i="1" s="1"/>
  <c r="H86" i="1"/>
  <c r="H92" i="1"/>
  <c r="I92" i="1" s="1"/>
  <c r="H85" i="1"/>
  <c r="I85" i="1" s="1"/>
  <c r="H89" i="1"/>
  <c r="I89" i="1" s="1"/>
  <c r="H81" i="1"/>
  <c r="H93" i="1"/>
  <c r="I93" i="1" s="1"/>
  <c r="H84" i="1"/>
  <c r="H87" i="1"/>
  <c r="M64" i="1"/>
  <c r="M65" i="1"/>
  <c r="M68" i="1"/>
  <c r="M67" i="1"/>
  <c r="M66" i="1"/>
  <c r="I82" i="1" l="1"/>
  <c r="J82" i="1" s="1"/>
  <c r="J96" i="1"/>
  <c r="I86" i="1"/>
  <c r="J86" i="1" s="1"/>
  <c r="J95" i="1"/>
  <c r="I88" i="1"/>
  <c r="J88" i="1" s="1"/>
  <c r="J83" i="1"/>
  <c r="J89" i="1"/>
  <c r="J80" i="1"/>
  <c r="I84" i="1"/>
  <c r="J84" i="1" s="1"/>
  <c r="I79" i="1"/>
  <c r="J79" i="1" s="1"/>
  <c r="J85" i="1"/>
  <c r="I81" i="1"/>
  <c r="J81" i="1" s="1"/>
  <c r="I90" i="1"/>
  <c r="J90" i="1" s="1"/>
  <c r="I94" i="1"/>
  <c r="J94" i="1" s="1"/>
  <c r="J93" i="1"/>
  <c r="J92" i="1"/>
  <c r="J91" i="1"/>
  <c r="I78" i="1"/>
  <c r="I87" i="1"/>
  <c r="J87" i="1" s="1"/>
  <c r="S71" i="1"/>
  <c r="R71" i="1" s="1"/>
  <c r="Q71" i="1" s="1"/>
  <c r="P71" i="1" s="1"/>
  <c r="J77" i="1"/>
  <c r="I100" i="1" l="1"/>
  <c r="J78" i="1"/>
  <c r="J100" i="1" s="1"/>
  <c r="H25" i="1" s="1"/>
  <c r="O71" i="1"/>
  <c r="H26" i="1" s="1"/>
  <c r="F75" i="1" l="1"/>
  <c r="H27" i="1"/>
</calcChain>
</file>

<file path=xl/sharedStrings.xml><?xml version="1.0" encoding="utf-8"?>
<sst xmlns="http://schemas.openxmlformats.org/spreadsheetml/2006/main" count="55" uniqueCount="41">
  <si>
    <t>Importo non versato</t>
  </si>
  <si>
    <t>Giorni di ritardo nel versamento</t>
  </si>
  <si>
    <t>Sanzioni dovute</t>
  </si>
  <si>
    <t>Totale versamento</t>
  </si>
  <si>
    <t>Imposta non versata</t>
  </si>
  <si>
    <t>Interessi moratori</t>
  </si>
  <si>
    <t>entro 30gg.</t>
  </si>
  <si>
    <t>dal</t>
  </si>
  <si>
    <t>al</t>
  </si>
  <si>
    <t>importo iniziale</t>
  </si>
  <si>
    <t>importo aggiornato</t>
  </si>
  <si>
    <t>Euro</t>
  </si>
  <si>
    <t>giorni/anno</t>
  </si>
  <si>
    <t>Interesse legale</t>
  </si>
  <si>
    <t>inizio</t>
  </si>
  <si>
    <t>fine</t>
  </si>
  <si>
    <t>giorni</t>
  </si>
  <si>
    <t>interessi</t>
  </si>
  <si>
    <t>totale</t>
  </si>
  <si>
    <t>INTERESSI LEGALI:</t>
  </si>
  <si>
    <t>Dal</t>
  </si>
  <si>
    <t>Al</t>
  </si>
  <si>
    <t>%</t>
  </si>
  <si>
    <t>SANZIONI DA RAVVEDIMENTO</t>
  </si>
  <si>
    <t>Data del versamento (da ravvedimento)</t>
  </si>
  <si>
    <t>Inserire nelle celle di colore giallo con caratteri di colore rosso, i dati di Input richiesti;</t>
  </si>
  <si>
    <t>si/no</t>
  </si>
  <si>
    <r>
      <t>E' gestito 'in automatico' il cd. '</t>
    </r>
    <r>
      <rPr>
        <b/>
        <sz val="9"/>
        <rFont val="Arial"/>
        <family val="2"/>
      </rPr>
      <t>ravvedimento sprint</t>
    </r>
    <r>
      <rPr>
        <sz val="9"/>
        <rFont val="Arial"/>
        <family val="2"/>
      </rPr>
      <t>' (quello effettuato entro 14 giorni dalla violazione).</t>
    </r>
  </si>
  <si>
    <r>
      <t>Per inserire la data odierna è possibile indicare, come proposto in apertura:  =</t>
    </r>
    <r>
      <rPr>
        <b/>
        <sz val="9"/>
        <rFont val="Arial"/>
        <family val="2"/>
      </rPr>
      <t>OGGI()</t>
    </r>
  </si>
  <si>
    <t>entro 90gg.</t>
  </si>
  <si>
    <r>
      <t>Indebita compensazione di credito inesistente</t>
    </r>
    <r>
      <rPr>
        <sz val="10"/>
        <rFont val="Arial"/>
        <family val="2"/>
      </rPr>
      <t xml:space="preserve"> (in caso positivo </t>
    </r>
    <r>
      <rPr>
        <b/>
        <sz val="10"/>
        <rFont val="Arial"/>
        <family val="2"/>
      </rPr>
      <t>digitare</t>
    </r>
    <r>
      <rPr>
        <sz val="10"/>
        <rFont val="Arial"/>
        <family val="2"/>
      </rPr>
      <t xml:space="preserve"> "</t>
    </r>
    <r>
      <rPr>
        <b/>
        <sz val="10"/>
        <rFont val="Arial"/>
        <family val="2"/>
      </rPr>
      <t>X</t>
    </r>
    <r>
      <rPr>
        <sz val="10"/>
        <rFont val="Arial"/>
        <family val="2"/>
      </rPr>
      <t>")</t>
    </r>
  </si>
  <si>
    <t>oltre termini prec.</t>
  </si>
  <si>
    <t>dich. succ.</t>
  </si>
  <si>
    <t>entro dich.</t>
  </si>
  <si>
    <t>Il ravvedimento viene effettuato:</t>
  </si>
  <si>
    <t>oltre:</t>
  </si>
  <si>
    <t>Data scadenza (in cui doveva essere versata la tariffa)</t>
  </si>
  <si>
    <t xml:space="preserve"> entro 1 anno da omissione</t>
  </si>
  <si>
    <t>entro 2 anni</t>
  </si>
  <si>
    <t>ANNI</t>
  </si>
  <si>
    <r>
      <t xml:space="preserve">SETTORE FITOSANITARIO REGIONALE RAVVEDIMENTO OPEROSO - 2024 </t>
    </r>
    <r>
      <rPr>
        <b/>
        <sz val="8"/>
        <color indexed="9"/>
        <rFont val="Arial"/>
        <family val="2"/>
      </rPr>
      <t>rev 07.02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</si>
</sst>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Wingdings"/>
      <charset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sz val="10"/>
      <name val="Calibri"/>
      <family val="2"/>
    </font>
    <font>
      <b/>
      <sz val="8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rgb="FF3A3A3A"/>
      <name val="Inherit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AF37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9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Protection="1">
      <protection hidden="1"/>
    </xf>
    <xf numFmtId="0" fontId="13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10" fontId="3" fillId="0" borderId="1" xfId="0" applyNumberFormat="1" applyFont="1" applyBorder="1" applyAlignment="1" applyProtection="1">
      <alignment horizontal="center" vertical="center"/>
      <protection hidden="1"/>
    </xf>
    <xf numFmtId="14" fontId="4" fillId="0" borderId="0" xfId="0" applyNumberFormat="1" applyFont="1" applyAlignment="1" applyProtection="1">
      <alignment vertical="center"/>
      <protection hidden="1"/>
    </xf>
    <xf numFmtId="10" fontId="0" fillId="0" borderId="1" xfId="0" applyNumberFormat="1" applyBorder="1" applyAlignment="1" applyProtection="1">
      <alignment horizontal="center" vertical="center"/>
      <protection hidden="1"/>
    </xf>
    <xf numFmtId="3" fontId="0" fillId="0" borderId="0" xfId="0" applyNumberFormat="1" applyProtection="1"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14" fontId="0" fillId="4" borderId="0" xfId="0" applyNumberFormat="1" applyFill="1" applyProtection="1">
      <protection hidden="1"/>
    </xf>
    <xf numFmtId="4" fontId="0" fillId="4" borderId="0" xfId="0" applyNumberFormat="1" applyFill="1" applyProtection="1">
      <protection hidden="1"/>
    </xf>
    <xf numFmtId="0" fontId="5" fillId="4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2" fontId="6" fillId="0" borderId="0" xfId="0" applyNumberFormat="1" applyFont="1" applyProtection="1">
      <protection hidden="1"/>
    </xf>
    <xf numFmtId="14" fontId="9" fillId="0" borderId="0" xfId="0" applyNumberFormat="1" applyFont="1" applyProtection="1">
      <protection hidden="1"/>
    </xf>
    <xf numFmtId="1" fontId="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2" fontId="9" fillId="0" borderId="0" xfId="0" applyNumberFormat="1" applyFont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1" fontId="10" fillId="0" borderId="0" xfId="0" applyNumberFormat="1" applyFont="1" applyProtection="1">
      <protection hidden="1"/>
    </xf>
    <xf numFmtId="2" fontId="10" fillId="0" borderId="0" xfId="0" applyNumberFormat="1" applyFont="1" applyProtection="1">
      <protection hidden="1"/>
    </xf>
    <xf numFmtId="14" fontId="6" fillId="0" borderId="0" xfId="0" applyNumberFormat="1" applyFont="1" applyAlignment="1" applyProtection="1">
      <alignment vertical="center"/>
      <protection hidden="1"/>
    </xf>
    <xf numFmtId="0" fontId="15" fillId="0" borderId="2" xfId="0" applyFont="1" applyBorder="1" applyAlignment="1" applyProtection="1">
      <alignment vertical="center"/>
      <protection hidden="1"/>
    </xf>
    <xf numFmtId="1" fontId="15" fillId="0" borderId="2" xfId="0" applyNumberFormat="1" applyFont="1" applyBorder="1" applyAlignment="1" applyProtection="1">
      <alignment vertical="center"/>
      <protection hidden="1"/>
    </xf>
    <xf numFmtId="0" fontId="17" fillId="0" borderId="2" xfId="0" applyFont="1" applyBorder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5" fillId="0" borderId="0" xfId="0" quotePrefix="1" applyFont="1" applyAlignment="1" applyProtection="1">
      <alignment vertical="center"/>
      <protection hidden="1"/>
    </xf>
    <xf numFmtId="14" fontId="13" fillId="0" borderId="1" xfId="0" applyNumberFormat="1" applyFont="1" applyBorder="1" applyAlignment="1" applyProtection="1">
      <alignment horizontal="center" vertical="center"/>
      <protection hidden="1"/>
    </xf>
    <xf numFmtId="10" fontId="13" fillId="0" borderId="1" xfId="0" applyNumberFormat="1" applyFont="1" applyBorder="1" applyAlignment="1" applyProtection="1">
      <alignment horizontal="center" vertical="center"/>
      <protection hidden="1"/>
    </xf>
    <xf numFmtId="10" fontId="1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3" fontId="13" fillId="0" borderId="0" xfId="0" applyNumberFormat="1" applyFont="1" applyProtection="1">
      <protection hidden="1"/>
    </xf>
    <xf numFmtId="10" fontId="14" fillId="0" borderId="0" xfId="0" applyNumberFormat="1" applyFont="1" applyAlignment="1" applyProtection="1">
      <alignment horizontal="center" vertical="center"/>
      <protection hidden="1"/>
    </xf>
    <xf numFmtId="14" fontId="14" fillId="0" borderId="1" xfId="0" applyNumberFormat="1" applyFont="1" applyBorder="1" applyAlignment="1" applyProtection="1">
      <alignment horizontal="center" vertical="center"/>
      <protection hidden="1"/>
    </xf>
    <xf numFmtId="10" fontId="14" fillId="0" borderId="1" xfId="0" applyNumberFormat="1" applyFont="1" applyBorder="1" applyAlignment="1" applyProtection="1">
      <alignment horizontal="center" vertical="center"/>
      <protection hidden="1"/>
    </xf>
    <xf numFmtId="10" fontId="13" fillId="5" borderId="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0" fillId="6" borderId="0" xfId="0" applyFill="1" applyProtection="1">
      <protection hidden="1"/>
    </xf>
    <xf numFmtId="0" fontId="11" fillId="6" borderId="0" xfId="0" applyFont="1" applyFill="1" applyAlignment="1" applyProtection="1">
      <alignment horizontal="left"/>
      <protection hidden="1"/>
    </xf>
    <xf numFmtId="0" fontId="3" fillId="6" borderId="0" xfId="0" applyFont="1" applyFill="1" applyProtection="1">
      <protection hidden="1"/>
    </xf>
    <xf numFmtId="0" fontId="12" fillId="6" borderId="0" xfId="0" applyFont="1" applyFill="1" applyAlignment="1" applyProtection="1">
      <alignment horizontal="left"/>
      <protection hidden="1"/>
    </xf>
    <xf numFmtId="0" fontId="13" fillId="6" borderId="0" xfId="0" applyFont="1" applyFill="1" applyProtection="1">
      <protection hidden="1"/>
    </xf>
    <xf numFmtId="0" fontId="1" fillId="6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3" fillId="0" borderId="0" xfId="0" applyFont="1"/>
    <xf numFmtId="0" fontId="19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4" fontId="16" fillId="4" borderId="4" xfId="0" applyNumberFormat="1" applyFont="1" applyFill="1" applyBorder="1" applyAlignment="1">
      <alignment horizontal="center" vertical="center"/>
    </xf>
    <xf numFmtId="4" fontId="16" fillId="8" borderId="4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27" fillId="7" borderId="0" xfId="0" applyFont="1" applyFill="1"/>
    <xf numFmtId="2" fontId="0" fillId="0" borderId="0" xfId="0" applyNumberFormat="1"/>
    <xf numFmtId="0" fontId="23" fillId="0" borderId="0" xfId="0" applyFont="1"/>
    <xf numFmtId="0" fontId="27" fillId="0" borderId="0" xfId="0" applyFont="1"/>
    <xf numFmtId="0" fontId="18" fillId="9" borderId="1" xfId="0" applyFont="1" applyFill="1" applyBorder="1" applyAlignment="1" applyProtection="1">
      <alignment vertical="center"/>
      <protection hidden="1"/>
    </xf>
    <xf numFmtId="0" fontId="18" fillId="9" borderId="1" xfId="0" applyFont="1" applyFill="1" applyBorder="1" applyAlignment="1" applyProtection="1">
      <alignment horizontal="center" vertical="center"/>
      <protection hidden="1"/>
    </xf>
    <xf numFmtId="14" fontId="14" fillId="0" borderId="0" xfId="0" applyNumberFormat="1" applyFont="1" applyAlignment="1" applyProtection="1">
      <alignment horizontal="center" vertical="center"/>
      <protection hidden="1"/>
    </xf>
    <xf numFmtId="4" fontId="6" fillId="4" borderId="8" xfId="0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14" fontId="6" fillId="4" borderId="8" xfId="0" applyNumberFormat="1" applyFont="1" applyFill="1" applyBorder="1" applyAlignment="1">
      <alignment vertical="center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21" fillId="10" borderId="11" xfId="0" applyFont="1" applyFill="1" applyBorder="1" applyAlignment="1" applyProtection="1">
      <alignment horizontal="right"/>
      <protection hidden="1"/>
    </xf>
    <xf numFmtId="0" fontId="22" fillId="10" borderId="12" xfId="0" applyFont="1" applyFill="1" applyBorder="1" applyAlignment="1" applyProtection="1">
      <alignment horizontal="right"/>
      <protection hidden="1"/>
    </xf>
    <xf numFmtId="0" fontId="25" fillId="7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8" fillId="9" borderId="1" xfId="0" applyFont="1" applyFill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1" fontId="1" fillId="3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4" fontId="18" fillId="9" borderId="1" xfId="0" applyNumberFormat="1" applyFont="1" applyFill="1" applyBorder="1" applyAlignment="1" applyProtection="1">
      <alignment vertical="center"/>
      <protection hidden="1"/>
    </xf>
    <xf numFmtId="0" fontId="20" fillId="10" borderId="3" xfId="0" applyFont="1" applyFill="1" applyBorder="1" applyAlignment="1" applyProtection="1">
      <alignment horizontal="center"/>
      <protection hidden="1"/>
    </xf>
    <xf numFmtId="0" fontId="13" fillId="10" borderId="3" xfId="0" applyFont="1" applyFill="1" applyBorder="1" applyAlignment="1" applyProtection="1">
      <alignment horizontal="center"/>
      <protection hidden="1"/>
    </xf>
    <xf numFmtId="10" fontId="14" fillId="0" borderId="6" xfId="0" applyNumberFormat="1" applyFont="1" applyBorder="1" applyAlignment="1" applyProtection="1">
      <alignment horizontal="center" vertical="center"/>
      <protection hidden="1"/>
    </xf>
    <xf numFmtId="10" fontId="14" fillId="0" borderId="7" xfId="0" applyNumberFormat="1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20" fillId="6" borderId="3" xfId="0" applyFont="1" applyFill="1" applyBorder="1" applyAlignment="1" applyProtection="1">
      <alignment horizontal="center"/>
      <protection hidden="1"/>
    </xf>
    <xf numFmtId="0" fontId="13" fillId="6" borderId="3" xfId="0" applyFont="1" applyFill="1" applyBorder="1" applyAlignment="1" applyProtection="1">
      <alignment horizontal="center"/>
      <protection hidden="1"/>
    </xf>
    <xf numFmtId="4" fontId="25" fillId="7" borderId="1" xfId="0" applyNumberFormat="1" applyFont="1" applyFill="1" applyBorder="1" applyAlignment="1" applyProtection="1">
      <alignment vertical="center"/>
      <protection hidden="1"/>
    </xf>
    <xf numFmtId="4" fontId="26" fillId="7" borderId="1" xfId="0" applyNumberFormat="1" applyFont="1" applyFill="1" applyBorder="1" applyAlignment="1" applyProtection="1">
      <alignment vertical="center"/>
      <protection hidden="1"/>
    </xf>
    <xf numFmtId="4" fontId="18" fillId="9" borderId="1" xfId="0" applyNumberFormat="1" applyFont="1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10" fontId="13" fillId="0" borderId="6" xfId="0" applyNumberFormat="1" applyFont="1" applyBorder="1" applyAlignment="1" applyProtection="1">
      <alignment horizontal="center" vertical="center"/>
      <protection hidden="1"/>
    </xf>
    <xf numFmtId="10" fontId="13" fillId="0" borderId="7" xfId="0" applyNumberFormat="1" applyFont="1" applyBorder="1" applyAlignment="1" applyProtection="1">
      <alignment horizontal="center" vertical="center"/>
      <protection hidden="1"/>
    </xf>
    <xf numFmtId="10" fontId="13" fillId="5" borderId="6" xfId="0" applyNumberFormat="1" applyFont="1" applyFill="1" applyBorder="1" applyAlignment="1" applyProtection="1">
      <alignment horizontal="center" vertical="center"/>
      <protection hidden="1"/>
    </xf>
    <xf numFmtId="10" fontId="13" fillId="5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57150</xdr:rowOff>
    </xdr:from>
    <xdr:to>
      <xdr:col>1</xdr:col>
      <xdr:colOff>1066800</xdr:colOff>
      <xdr:row>3</xdr:row>
      <xdr:rowOff>12700</xdr:rowOff>
    </xdr:to>
    <xdr:pic>
      <xdr:nvPicPr>
        <xdr:cNvPr id="1063" name="Immagine 8" descr="Regione Liguria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7150"/>
          <a:ext cx="109855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S168"/>
  <sheetViews>
    <sheetView showGridLines="0" tabSelected="1" zoomScaleNormal="100" workbookViewId="0">
      <selection activeCell="N15" sqref="N15"/>
    </sheetView>
  </sheetViews>
  <sheetFormatPr defaultColWidth="8.77734375" defaultRowHeight="13.2"/>
  <cols>
    <col min="1" max="1" width="1.21875" customWidth="1"/>
    <col min="2" max="2" width="29.77734375" customWidth="1"/>
    <col min="3" max="3" width="28.77734375" bestFit="1" customWidth="1"/>
    <col min="4" max="4" width="11.44140625" bestFit="1" customWidth="1"/>
    <col min="5" max="5" width="12" bestFit="1" customWidth="1"/>
    <col min="6" max="6" width="13.77734375" customWidth="1"/>
    <col min="7" max="7" width="10.44140625" customWidth="1"/>
    <col min="8" max="8" width="10.21875" bestFit="1" customWidth="1"/>
    <col min="9" max="9" width="10.44140625" customWidth="1"/>
    <col min="10" max="10" width="8.5546875" bestFit="1" customWidth="1"/>
    <col min="11" max="11" width="1.44140625" customWidth="1"/>
    <col min="12" max="25" width="12.77734375" customWidth="1"/>
  </cols>
  <sheetData>
    <row r="1" spans="1:12" ht="20.100000000000001" customHeight="1" thickTop="1" thickBot="1">
      <c r="A1" s="75" t="s">
        <v>40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54"/>
    </row>
    <row r="2" spans="1:12" ht="14.4" thickTop="1" thickBot="1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55"/>
    </row>
    <row r="3" spans="1:12" ht="11.1" customHeight="1" thickTop="1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56"/>
    </row>
    <row r="4" spans="1:12" ht="4.0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2">
      <c r="A5" s="47"/>
      <c r="B5" s="48" t="s">
        <v>25</v>
      </c>
      <c r="C5" s="49"/>
      <c r="D5" s="49"/>
      <c r="E5" s="49"/>
      <c r="F5" s="49"/>
      <c r="G5" s="49"/>
      <c r="H5" s="49"/>
      <c r="I5" s="49"/>
      <c r="J5" s="49"/>
      <c r="K5" s="49"/>
      <c r="L5" s="54"/>
    </row>
    <row r="6" spans="1:12" ht="12" customHeight="1">
      <c r="A6" s="50"/>
      <c r="B6" s="51" t="s">
        <v>28</v>
      </c>
      <c r="C6" s="49"/>
      <c r="D6" s="49"/>
      <c r="E6" s="49"/>
      <c r="F6" s="49"/>
      <c r="G6" s="49"/>
      <c r="H6" s="49"/>
      <c r="I6" s="49"/>
      <c r="J6" s="49"/>
      <c r="K6" s="49"/>
      <c r="L6" s="54"/>
    </row>
    <row r="7" spans="1:12" ht="12" customHeight="1">
      <c r="A7" s="47"/>
      <c r="B7" s="49" t="s">
        <v>27</v>
      </c>
      <c r="C7" s="49"/>
      <c r="D7" s="49"/>
      <c r="E7" s="49"/>
      <c r="F7" s="49"/>
      <c r="G7" s="47"/>
      <c r="H7" s="47"/>
      <c r="I7" s="47"/>
      <c r="J7" s="47"/>
      <c r="K7" s="47"/>
    </row>
    <row r="8" spans="1:12" ht="12" customHeight="1">
      <c r="A8" s="47"/>
      <c r="B8" s="49"/>
      <c r="C8" s="49"/>
      <c r="D8" s="49"/>
      <c r="E8" s="49"/>
      <c r="F8" s="49"/>
      <c r="G8" s="49"/>
      <c r="H8" s="47"/>
      <c r="I8" s="47"/>
      <c r="J8" s="47"/>
      <c r="K8" s="47"/>
    </row>
    <row r="9" spans="1:12" ht="6" customHeight="1">
      <c r="A9" s="47"/>
      <c r="B9" s="49"/>
      <c r="C9" s="49"/>
      <c r="D9" s="49"/>
      <c r="E9" s="49"/>
      <c r="F9" s="49"/>
      <c r="G9" s="49"/>
      <c r="H9" s="47"/>
      <c r="I9" s="47"/>
      <c r="J9" s="47"/>
      <c r="K9" s="47"/>
    </row>
    <row r="10" spans="1:12" ht="7.05" customHeight="1">
      <c r="A10" s="47"/>
      <c r="B10" s="52"/>
      <c r="C10" s="52"/>
      <c r="D10" s="52"/>
      <c r="E10" s="52"/>
      <c r="F10" s="52"/>
      <c r="G10" s="52"/>
      <c r="H10" s="52"/>
      <c r="I10" s="52"/>
      <c r="J10" s="47"/>
      <c r="K10" s="47"/>
    </row>
    <row r="11" spans="1:12" ht="18" customHeight="1">
      <c r="A11" s="1"/>
      <c r="B11" s="83" t="s">
        <v>36</v>
      </c>
      <c r="C11" s="83"/>
      <c r="D11" s="83"/>
      <c r="E11" s="83"/>
      <c r="F11" s="83"/>
      <c r="G11" s="83"/>
      <c r="H11" s="70">
        <v>44227</v>
      </c>
      <c r="I11" s="69"/>
      <c r="J11" s="47"/>
      <c r="K11" s="47"/>
    </row>
    <row r="12" spans="1:12" ht="7.05" customHeight="1">
      <c r="A12" s="1"/>
      <c r="B12" s="5"/>
      <c r="C12" s="5"/>
      <c r="D12" s="5"/>
      <c r="E12" s="5"/>
      <c r="F12" s="5"/>
      <c r="G12" s="5"/>
      <c r="H12" s="31"/>
      <c r="I12" s="5"/>
      <c r="J12" s="47"/>
      <c r="K12" s="47"/>
    </row>
    <row r="13" spans="1:12" ht="18" customHeight="1">
      <c r="A13" s="1"/>
      <c r="B13" s="83" t="s">
        <v>24</v>
      </c>
      <c r="C13" s="83"/>
      <c r="D13" s="83"/>
      <c r="E13" s="83"/>
      <c r="F13" s="83"/>
      <c r="G13" s="83"/>
      <c r="H13" s="70">
        <v>45463</v>
      </c>
      <c r="I13" s="69"/>
      <c r="J13" s="47"/>
      <c r="K13" s="47"/>
    </row>
    <row r="14" spans="1:12" ht="7.05" customHeight="1">
      <c r="A14" s="1"/>
      <c r="B14" s="5"/>
      <c r="C14" s="5"/>
      <c r="D14" s="5"/>
      <c r="E14" s="5"/>
      <c r="F14" s="5"/>
      <c r="G14" s="5"/>
      <c r="H14" s="31"/>
      <c r="I14" s="5"/>
      <c r="J14" s="47"/>
      <c r="K14" s="47"/>
    </row>
    <row r="15" spans="1:12" ht="18" customHeight="1">
      <c r="A15" s="1"/>
      <c r="B15" s="83" t="s">
        <v>0</v>
      </c>
      <c r="C15" s="83"/>
      <c r="D15" s="83"/>
      <c r="E15" s="83"/>
      <c r="F15" s="83"/>
      <c r="G15" s="83"/>
      <c r="H15" s="68">
        <v>50</v>
      </c>
      <c r="I15" s="69"/>
      <c r="J15" s="47"/>
      <c r="K15" s="47"/>
      <c r="L15" s="54"/>
    </row>
    <row r="16" spans="1:12" ht="7.05" customHeight="1">
      <c r="A16" s="1"/>
      <c r="B16" s="1"/>
      <c r="C16" s="1"/>
      <c r="D16" s="1"/>
      <c r="E16" s="1"/>
      <c r="F16" s="1"/>
      <c r="G16" s="1"/>
      <c r="H16" s="1"/>
      <c r="I16" s="3"/>
      <c r="J16" s="47"/>
      <c r="K16" s="47"/>
    </row>
    <row r="17" spans="1:12" ht="13.8" hidden="1">
      <c r="A17" s="1"/>
      <c r="B17" s="79" t="s">
        <v>30</v>
      </c>
      <c r="C17" s="80"/>
      <c r="D17" s="80"/>
      <c r="E17" s="80"/>
      <c r="F17" s="80"/>
      <c r="G17" s="81"/>
      <c r="H17" s="57"/>
      <c r="I17" s="3"/>
      <c r="J17" s="47"/>
      <c r="K17" s="47"/>
    </row>
    <row r="18" spans="1:12" ht="6" customHeight="1">
      <c r="A18" s="1"/>
      <c r="B18" s="6"/>
      <c r="C18" s="4"/>
      <c r="D18" s="4"/>
      <c r="E18" s="4"/>
      <c r="F18" s="4"/>
      <c r="G18" s="4"/>
      <c r="H18" s="7"/>
      <c r="I18" s="3"/>
      <c r="J18" s="47"/>
      <c r="K18" s="47"/>
    </row>
    <row r="19" spans="1:12" ht="14.1" customHeight="1">
      <c r="A19" s="1"/>
      <c r="B19" s="6" t="s">
        <v>34</v>
      </c>
      <c r="C19" s="4"/>
      <c r="D19" s="4"/>
      <c r="E19" s="4"/>
      <c r="F19" s="4"/>
      <c r="G19" s="4"/>
      <c r="H19" s="7"/>
      <c r="I19" s="3"/>
      <c r="J19" s="47"/>
      <c r="K19" s="47"/>
    </row>
    <row r="20" spans="1:12" ht="14.1" customHeight="1">
      <c r="A20" s="1"/>
      <c r="B20" s="36"/>
      <c r="C20" s="36" t="s">
        <v>37</v>
      </c>
      <c r="D20" s="58" t="str">
        <f>IF(F39&lt;1.0001,"X","")</f>
        <v/>
      </c>
      <c r="E20" s="6"/>
      <c r="F20" s="6" t="s">
        <v>38</v>
      </c>
      <c r="G20" s="58" t="str">
        <f>IF(AND(F39&gt;1,F39&lt;2.0001),"X","")</f>
        <v/>
      </c>
      <c r="H20" s="35" t="s">
        <v>35</v>
      </c>
      <c r="I20" s="58" t="str">
        <f>IF(F39&gt;2,"X","")</f>
        <v>X</v>
      </c>
      <c r="J20" s="47"/>
      <c r="K20" s="47"/>
      <c r="L20" s="54"/>
    </row>
    <row r="21" spans="1:12" ht="10.050000000000001" customHeight="1">
      <c r="A21" s="1"/>
      <c r="B21" s="98"/>
      <c r="C21" s="98"/>
      <c r="D21" s="98"/>
      <c r="E21" s="98"/>
      <c r="F21" s="98"/>
      <c r="G21" s="98"/>
      <c r="H21" s="3"/>
      <c r="I21" s="3"/>
      <c r="J21" s="47"/>
      <c r="K21" s="47"/>
    </row>
    <row r="22" spans="1:12" ht="18" customHeight="1">
      <c r="A22" s="1"/>
      <c r="B22" s="78" t="s">
        <v>1</v>
      </c>
      <c r="C22" s="78"/>
      <c r="D22" s="78"/>
      <c r="E22" s="78"/>
      <c r="F22" s="78"/>
      <c r="G22" s="78"/>
      <c r="H22" s="84">
        <f>H13-H11</f>
        <v>1236</v>
      </c>
      <c r="I22" s="85"/>
      <c r="J22" s="47"/>
      <c r="K22" s="47"/>
    </row>
    <row r="23" spans="1:12" ht="7.05" customHeight="1">
      <c r="A23" s="1"/>
      <c r="B23" s="32"/>
      <c r="C23" s="32"/>
      <c r="D23" s="32"/>
      <c r="E23" s="32"/>
      <c r="F23" s="32"/>
      <c r="G23" s="32"/>
      <c r="H23" s="33"/>
      <c r="I23" s="34"/>
      <c r="J23" s="47"/>
      <c r="K23" s="47"/>
    </row>
    <row r="24" spans="1:12" ht="18" customHeight="1">
      <c r="A24" s="1"/>
      <c r="B24" s="82" t="s">
        <v>4</v>
      </c>
      <c r="C24" s="82"/>
      <c r="D24" s="82"/>
      <c r="E24" s="65"/>
      <c r="F24" s="66"/>
      <c r="G24" s="66"/>
      <c r="H24" s="86">
        <f>H15</f>
        <v>50</v>
      </c>
      <c r="I24" s="86"/>
      <c r="J24" s="47"/>
      <c r="K24" s="47"/>
    </row>
    <row r="25" spans="1:12" ht="18" customHeight="1">
      <c r="A25" s="1"/>
      <c r="B25" s="82" t="s">
        <v>5</v>
      </c>
      <c r="C25" s="82"/>
      <c r="D25" s="82"/>
      <c r="E25" s="65"/>
      <c r="F25" s="66"/>
      <c r="G25" s="66"/>
      <c r="H25" s="97">
        <f>J100</f>
        <v>3.7170207350849616</v>
      </c>
      <c r="I25" s="97"/>
      <c r="J25" s="47"/>
      <c r="K25" s="47"/>
    </row>
    <row r="26" spans="1:12" ht="18" customHeight="1">
      <c r="A26" s="1"/>
      <c r="B26" s="82" t="s">
        <v>2</v>
      </c>
      <c r="C26" s="82"/>
      <c r="D26" s="82"/>
      <c r="E26" s="65"/>
      <c r="F26" s="66"/>
      <c r="G26" s="66"/>
      <c r="H26" s="97">
        <f>IF(H22&lt;=14,H15/100*0.2*H22/2,IF(H22&gt;14,O71))</f>
        <v>2.5</v>
      </c>
      <c r="I26" s="97"/>
      <c r="J26" s="47"/>
      <c r="K26" s="47"/>
    </row>
    <row r="27" spans="1:12" ht="18" customHeight="1">
      <c r="A27" s="1"/>
      <c r="B27" s="77" t="s">
        <v>3</v>
      </c>
      <c r="C27" s="77"/>
      <c r="D27" s="77"/>
      <c r="E27" s="77"/>
      <c r="F27" s="77"/>
      <c r="G27" s="77"/>
      <c r="H27" s="95">
        <f>SUM(H24:H26)</f>
        <v>56.217020735084958</v>
      </c>
      <c r="I27" s="96"/>
      <c r="J27" s="47"/>
      <c r="K27" s="47"/>
    </row>
    <row r="28" spans="1:12" ht="11.1" customHeight="1">
      <c r="A28" s="1"/>
      <c r="B28" s="3"/>
      <c r="C28" s="3"/>
      <c r="D28" s="3"/>
      <c r="E28" s="3"/>
      <c r="F28" s="3"/>
      <c r="G28" s="3"/>
      <c r="H28" s="3"/>
      <c r="I28" s="3"/>
      <c r="J28" s="1"/>
      <c r="K28" s="1"/>
    </row>
    <row r="29" spans="1:12" ht="16.05" hidden="1" customHeight="1">
      <c r="A29" s="1"/>
      <c r="B29" s="71" t="s">
        <v>23</v>
      </c>
      <c r="C29" s="72"/>
      <c r="D29" s="72"/>
      <c r="E29" s="72"/>
      <c r="F29" s="73"/>
      <c r="G29" s="74"/>
      <c r="H29" s="74"/>
      <c r="I29" s="74"/>
      <c r="J29" s="1"/>
      <c r="K29" s="1"/>
    </row>
    <row r="30" spans="1:12" ht="14.1" hidden="1" customHeight="1">
      <c r="A30" s="1"/>
      <c r="B30" s="8" t="s">
        <v>20</v>
      </c>
      <c r="C30" s="8" t="s">
        <v>21</v>
      </c>
      <c r="D30" s="8" t="s">
        <v>6</v>
      </c>
      <c r="E30" s="8" t="s">
        <v>29</v>
      </c>
      <c r="F30" s="8" t="s">
        <v>33</v>
      </c>
      <c r="G30" s="8" t="s">
        <v>32</v>
      </c>
      <c r="H30" s="71" t="s">
        <v>31</v>
      </c>
      <c r="I30" s="103"/>
      <c r="J30" s="1"/>
      <c r="K30" s="1"/>
    </row>
    <row r="31" spans="1:12" s="59" customFormat="1" ht="13.05" hidden="1" customHeight="1">
      <c r="A31" s="2"/>
      <c r="B31" s="37">
        <v>36161</v>
      </c>
      <c r="C31" s="37">
        <v>39780</v>
      </c>
      <c r="D31" s="38">
        <v>3.7499999999999999E-2</v>
      </c>
      <c r="E31" s="38">
        <v>0.06</v>
      </c>
      <c r="F31" s="38">
        <v>0.06</v>
      </c>
      <c r="G31" s="45"/>
      <c r="H31" s="101"/>
      <c r="I31" s="102"/>
      <c r="J31" s="2"/>
      <c r="K31" s="2"/>
    </row>
    <row r="32" spans="1:12" s="59" customFormat="1" ht="13.05" hidden="1" customHeight="1">
      <c r="A32" s="2"/>
      <c r="B32" s="37">
        <v>39781</v>
      </c>
      <c r="C32" s="37">
        <v>40574</v>
      </c>
      <c r="D32" s="38">
        <v>2.5000000000000001E-2</v>
      </c>
      <c r="E32" s="38">
        <v>2.5000000000000001E-2</v>
      </c>
      <c r="F32" s="38">
        <v>0.03</v>
      </c>
      <c r="G32" s="45"/>
      <c r="H32" s="101"/>
      <c r="I32" s="102"/>
      <c r="J32" s="2"/>
      <c r="K32" s="2"/>
    </row>
    <row r="33" spans="1:14" s="59" customFormat="1" ht="13.05" hidden="1" customHeight="1">
      <c r="A33" s="2"/>
      <c r="B33" s="37">
        <v>40575</v>
      </c>
      <c r="C33" s="37">
        <v>42004</v>
      </c>
      <c r="D33" s="38">
        <f>0.3/10</f>
        <v>0.03</v>
      </c>
      <c r="E33" s="38">
        <f>0.3/8</f>
        <v>3.7499999999999999E-2</v>
      </c>
      <c r="F33" s="38">
        <f>0.3/8</f>
        <v>3.7499999999999999E-2</v>
      </c>
      <c r="G33" s="38">
        <f>0.3/7</f>
        <v>4.2857142857142858E-2</v>
      </c>
      <c r="H33" s="99">
        <f>0.3/6</f>
        <v>4.9999999999999996E-2</v>
      </c>
      <c r="I33" s="100"/>
      <c r="J33" s="2"/>
      <c r="K33" s="2"/>
    </row>
    <row r="34" spans="1:14" s="59" customFormat="1" ht="13.05" hidden="1" customHeight="1">
      <c r="A34" s="2"/>
      <c r="B34" s="37">
        <v>42005</v>
      </c>
      <c r="C34" s="37">
        <v>42369</v>
      </c>
      <c r="D34" s="38">
        <f>0.3/10</f>
        <v>0.03</v>
      </c>
      <c r="E34" s="38">
        <f>0.3/9</f>
        <v>3.3333333333333333E-2</v>
      </c>
      <c r="F34" s="38">
        <f>0.3/8</f>
        <v>3.7499999999999999E-2</v>
      </c>
      <c r="G34" s="38">
        <f>0.3/7</f>
        <v>4.2857142857142858E-2</v>
      </c>
      <c r="H34" s="99">
        <f>0.3/6</f>
        <v>4.9999999999999996E-2</v>
      </c>
      <c r="I34" s="100"/>
      <c r="J34" s="2"/>
      <c r="K34" s="2"/>
    </row>
    <row r="35" spans="1:14" s="60" customFormat="1" ht="13.05" hidden="1" customHeight="1">
      <c r="A35" s="46"/>
      <c r="B35" s="43">
        <v>42370</v>
      </c>
      <c r="C35" s="43">
        <v>45291</v>
      </c>
      <c r="D35" s="44">
        <f>0.3/10/2</f>
        <v>1.4999999999999999E-2</v>
      </c>
      <c r="E35" s="44">
        <f>0.3/9/2</f>
        <v>1.6666666666666666E-2</v>
      </c>
      <c r="F35" s="44">
        <f>0.3/8</f>
        <v>3.7499999999999999E-2</v>
      </c>
      <c r="G35" s="44">
        <f>0.3/7</f>
        <v>4.2857142857142858E-2</v>
      </c>
      <c r="H35" s="89">
        <f>0.3/6</f>
        <v>4.9999999999999996E-2</v>
      </c>
      <c r="I35" s="90"/>
      <c r="J35" s="46"/>
      <c r="K35" s="46"/>
    </row>
    <row r="36" spans="1:14" s="60" customFormat="1" ht="13.05" hidden="1" customHeight="1">
      <c r="A36" s="46"/>
      <c r="B36" s="67"/>
      <c r="C36" s="67"/>
      <c r="D36" s="42"/>
      <c r="E36" s="42"/>
      <c r="F36" s="42"/>
      <c r="G36" s="42"/>
      <c r="H36" s="42"/>
      <c r="I36" s="42"/>
      <c r="J36" s="46"/>
      <c r="K36" s="46"/>
    </row>
    <row r="37" spans="1:14" ht="10.050000000000001" hidden="1" customHeight="1">
      <c r="A37" s="1"/>
      <c r="B37" s="3"/>
      <c r="C37" s="11"/>
      <c r="D37" s="3"/>
      <c r="E37" s="3"/>
      <c r="F37" s="3"/>
      <c r="G37" s="3"/>
      <c r="H37" s="3"/>
      <c r="I37" s="3"/>
      <c r="J37" s="1"/>
      <c r="K37" s="1"/>
    </row>
    <row r="38" spans="1:14" ht="16.05" hidden="1" customHeight="1">
      <c r="A38" s="1"/>
      <c r="B38" s="91" t="s">
        <v>19</v>
      </c>
      <c r="C38" s="92"/>
      <c r="D38" s="92"/>
      <c r="E38" s="15"/>
      <c r="F38" s="3"/>
      <c r="G38" s="3"/>
      <c r="H38" s="3"/>
      <c r="I38" s="3"/>
      <c r="J38" s="1"/>
      <c r="K38" s="1"/>
    </row>
    <row r="39" spans="1:14" ht="14.1" hidden="1" customHeight="1">
      <c r="A39" s="1"/>
      <c r="B39" s="8" t="s">
        <v>20</v>
      </c>
      <c r="C39" s="8" t="s">
        <v>21</v>
      </c>
      <c r="D39" s="8" t="s">
        <v>22</v>
      </c>
      <c r="E39" s="15"/>
      <c r="F39" s="61">
        <f>(YEARFRAC(H11,H13))</f>
        <v>3.3888888888888888</v>
      </c>
      <c r="G39" s="53" t="s">
        <v>39</v>
      </c>
      <c r="H39" s="3"/>
      <c r="I39" s="3"/>
      <c r="J39" s="1"/>
      <c r="K39" s="1"/>
    </row>
    <row r="40" spans="1:14" s="59" customFormat="1" ht="13.05" hidden="1" customHeight="1">
      <c r="A40" s="2"/>
      <c r="B40" s="37">
        <v>36161</v>
      </c>
      <c r="C40" s="37">
        <v>36891</v>
      </c>
      <c r="D40" s="38">
        <v>2.5000000000000001E-2</v>
      </c>
      <c r="E40" s="39"/>
      <c r="F40" s="40"/>
      <c r="G40" s="40"/>
      <c r="H40" s="40"/>
      <c r="I40" s="40"/>
      <c r="J40" s="2"/>
      <c r="K40" s="2"/>
      <c r="N40" s="59">
        <f>(IF(B66&lt;$H$11&lt;C66,0,1))</f>
        <v>1</v>
      </c>
    </row>
    <row r="41" spans="1:14" s="59" customFormat="1" ht="13.05" hidden="1" customHeight="1">
      <c r="A41" s="2"/>
      <c r="B41" s="37">
        <v>36892</v>
      </c>
      <c r="C41" s="37">
        <f t="shared" ref="C41:C46" si="0">B42-1</f>
        <v>37256</v>
      </c>
      <c r="D41" s="38">
        <v>3.5000000000000003E-2</v>
      </c>
      <c r="E41" s="39"/>
      <c r="F41" s="40"/>
      <c r="G41" s="40"/>
      <c r="H41" s="40"/>
      <c r="I41" s="40"/>
      <c r="J41" s="2"/>
      <c r="K41" s="2"/>
      <c r="N41" s="59">
        <f>(IF(B67&lt;$H$11&lt;C67,0,1))</f>
        <v>1</v>
      </c>
    </row>
    <row r="42" spans="1:14" s="59" customFormat="1" ht="13.05" hidden="1" customHeight="1">
      <c r="A42" s="2"/>
      <c r="B42" s="37">
        <v>37257</v>
      </c>
      <c r="C42" s="37">
        <f t="shared" si="0"/>
        <v>37986</v>
      </c>
      <c r="D42" s="38">
        <v>0.03</v>
      </c>
      <c r="E42" s="39"/>
      <c r="F42" s="40"/>
      <c r="G42" s="40"/>
      <c r="H42" s="40"/>
      <c r="I42" s="40"/>
      <c r="J42" s="2"/>
      <c r="K42" s="2"/>
      <c r="N42" s="59">
        <f>(IF(B68&lt;$H$11&lt;C68,0,1))</f>
        <v>1</v>
      </c>
    </row>
    <row r="43" spans="1:14" s="59" customFormat="1" ht="13.05" hidden="1" customHeight="1">
      <c r="A43" s="2"/>
      <c r="B43" s="37">
        <v>37987</v>
      </c>
      <c r="C43" s="37">
        <f t="shared" si="0"/>
        <v>39447</v>
      </c>
      <c r="D43" s="38">
        <v>2.5000000000000001E-2</v>
      </c>
      <c r="E43" s="39"/>
      <c r="F43" s="40"/>
      <c r="G43" s="40"/>
      <c r="H43" s="40"/>
      <c r="I43" s="40"/>
      <c r="J43" s="2"/>
      <c r="K43" s="2"/>
      <c r="N43" s="59">
        <f>(IF(B69&lt;$H$11&lt;C69,0,1))</f>
        <v>1</v>
      </c>
    </row>
    <row r="44" spans="1:14" s="59" customFormat="1" ht="13.05" hidden="1" customHeight="1">
      <c r="A44" s="2"/>
      <c r="B44" s="37">
        <v>39448</v>
      </c>
      <c r="C44" s="37">
        <f t="shared" si="0"/>
        <v>40178</v>
      </c>
      <c r="D44" s="38">
        <v>0.03</v>
      </c>
      <c r="E44" s="39"/>
      <c r="F44" s="41"/>
      <c r="G44" s="40"/>
      <c r="H44" s="40"/>
      <c r="I44" s="40"/>
      <c r="J44" s="2"/>
      <c r="K44" s="2"/>
      <c r="N44" s="59">
        <f>(IF(B70&lt;$H$11&lt;C70,0,1))</f>
        <v>1</v>
      </c>
    </row>
    <row r="45" spans="1:14" s="59" customFormat="1" ht="13.05" hidden="1" customHeight="1">
      <c r="A45" s="2"/>
      <c r="B45" s="37">
        <v>40179</v>
      </c>
      <c r="C45" s="37">
        <f t="shared" si="0"/>
        <v>40543</v>
      </c>
      <c r="D45" s="38">
        <v>0.01</v>
      </c>
      <c r="E45" s="39"/>
      <c r="F45" s="41"/>
      <c r="G45" s="40"/>
      <c r="H45" s="40"/>
      <c r="I45" s="40"/>
      <c r="J45" s="2"/>
      <c r="K45" s="2"/>
      <c r="N45" s="59">
        <f>(IF(B71&lt;$H$11&lt;C71,0,1))</f>
        <v>1</v>
      </c>
    </row>
    <row r="46" spans="1:14" s="59" customFormat="1" ht="13.05" hidden="1" customHeight="1">
      <c r="A46" s="2"/>
      <c r="B46" s="37">
        <v>40544</v>
      </c>
      <c r="C46" s="37">
        <f t="shared" si="0"/>
        <v>40908</v>
      </c>
      <c r="D46" s="38">
        <v>1.4999999999999999E-2</v>
      </c>
      <c r="E46" s="39"/>
      <c r="F46" s="41"/>
      <c r="G46" s="40"/>
      <c r="H46" s="40"/>
      <c r="I46" s="40"/>
      <c r="J46" s="2"/>
      <c r="K46" s="2"/>
      <c r="N46" s="59">
        <f>(IF(B72&lt;$H$11&lt;C72,0,1))</f>
        <v>1</v>
      </c>
    </row>
    <row r="47" spans="1:14" s="59" customFormat="1" ht="13.05" hidden="1" customHeight="1">
      <c r="A47" s="2"/>
      <c r="B47" s="37">
        <v>40909</v>
      </c>
      <c r="C47" s="37">
        <v>41639</v>
      </c>
      <c r="D47" s="38">
        <v>2.5000000000000001E-2</v>
      </c>
      <c r="E47" s="39"/>
      <c r="F47" s="41"/>
      <c r="G47" s="40"/>
      <c r="H47" s="40"/>
      <c r="I47" s="40"/>
      <c r="J47" s="2"/>
      <c r="K47" s="2"/>
      <c r="N47" s="59">
        <f>(IF(B73&lt;$H$11&lt;C73,0,1))</f>
        <v>1</v>
      </c>
    </row>
    <row r="48" spans="1:14" s="59" customFormat="1" ht="13.05" hidden="1" customHeight="1">
      <c r="A48" s="2"/>
      <c r="B48" s="37">
        <v>41640</v>
      </c>
      <c r="C48" s="37">
        <v>42004</v>
      </c>
      <c r="D48" s="38">
        <v>0.01</v>
      </c>
      <c r="E48" s="39"/>
      <c r="F48" s="41"/>
      <c r="G48" s="40"/>
      <c r="H48" s="40"/>
      <c r="I48" s="40"/>
      <c r="J48" s="2"/>
      <c r="K48" s="2"/>
      <c r="N48" s="59">
        <f>(IF(B74&lt;$H$11&lt;C74,0,1))</f>
        <v>1</v>
      </c>
    </row>
    <row r="49" spans="1:19" s="59" customFormat="1" ht="13.05" hidden="1" customHeight="1">
      <c r="A49" s="2"/>
      <c r="B49" s="37">
        <v>42005</v>
      </c>
      <c r="C49" s="37">
        <v>42369</v>
      </c>
      <c r="D49" s="38">
        <v>5.0000000000000001E-3</v>
      </c>
      <c r="E49" s="39"/>
      <c r="F49" s="41"/>
      <c r="G49" s="40"/>
      <c r="H49" s="40"/>
      <c r="I49" s="40"/>
      <c r="J49" s="2"/>
      <c r="K49" s="2"/>
      <c r="N49" s="59">
        <f>(IF(B75&lt;$H$11&lt;C75,0,1))</f>
        <v>1</v>
      </c>
    </row>
    <row r="50" spans="1:19" s="59" customFormat="1" ht="13.05" hidden="1" customHeight="1">
      <c r="A50" s="2"/>
      <c r="B50" s="37">
        <v>42370</v>
      </c>
      <c r="C50" s="37">
        <v>42735</v>
      </c>
      <c r="D50" s="38">
        <v>2E-3</v>
      </c>
      <c r="E50" s="39"/>
      <c r="F50" s="41"/>
      <c r="G50" s="40"/>
      <c r="H50" s="40"/>
      <c r="I50" s="40"/>
      <c r="J50" s="2"/>
      <c r="K50" s="2"/>
    </row>
    <row r="51" spans="1:19" s="59" customFormat="1" ht="13.05" hidden="1" customHeight="1">
      <c r="A51" s="2"/>
      <c r="B51" s="37">
        <v>42736</v>
      </c>
      <c r="C51" s="37">
        <v>43100</v>
      </c>
      <c r="D51" s="38">
        <v>1E-3</v>
      </c>
      <c r="E51" s="42"/>
      <c r="F51" s="41"/>
      <c r="G51" s="40"/>
      <c r="H51" s="40"/>
      <c r="I51" s="40"/>
      <c r="J51" s="2"/>
      <c r="K51" s="2"/>
      <c r="N51" s="59">
        <f>(IF(B76&lt;$H$11&lt;C76,0,1))</f>
        <v>1</v>
      </c>
    </row>
    <row r="52" spans="1:19" s="59" customFormat="1" ht="13.05" hidden="1" customHeight="1">
      <c r="A52" s="2"/>
      <c r="B52" s="37">
        <v>43101</v>
      </c>
      <c r="C52" s="37">
        <v>43465</v>
      </c>
      <c r="D52" s="38">
        <v>3.0000000000000001E-3</v>
      </c>
      <c r="E52" s="42"/>
      <c r="F52" s="41"/>
      <c r="G52" s="40"/>
      <c r="H52" s="40"/>
      <c r="I52" s="40"/>
      <c r="J52" s="2"/>
      <c r="K52" s="2"/>
      <c r="N52" s="59">
        <f>(IF(B77&lt;$H$11&lt;C77,0,1))</f>
        <v>1</v>
      </c>
    </row>
    <row r="53" spans="1:19" s="59" customFormat="1" ht="13.05" hidden="1" customHeight="1">
      <c r="A53" s="2"/>
      <c r="B53" s="37">
        <v>43466</v>
      </c>
      <c r="C53" s="37">
        <v>43830</v>
      </c>
      <c r="D53" s="38">
        <v>8.0000000000000002E-3</v>
      </c>
      <c r="E53" s="42"/>
      <c r="F53" s="41"/>
      <c r="G53" s="40"/>
      <c r="H53" s="40"/>
      <c r="I53" s="40"/>
      <c r="J53" s="2"/>
      <c r="K53" s="2"/>
    </row>
    <row r="54" spans="1:19" s="59" customFormat="1" ht="13.05" hidden="1" customHeight="1">
      <c r="A54" s="2"/>
      <c r="B54" s="37">
        <v>43831</v>
      </c>
      <c r="C54" s="37">
        <v>44196</v>
      </c>
      <c r="D54" s="38">
        <v>5.0000000000000001E-4</v>
      </c>
      <c r="E54" s="39"/>
      <c r="F54" s="41"/>
      <c r="G54" s="40"/>
      <c r="H54" s="40"/>
      <c r="I54" s="40"/>
      <c r="J54" s="2"/>
      <c r="K54" s="2"/>
      <c r="N54" s="59">
        <f>(IF(B79&lt;$H$11&lt;C79,0,1))</f>
        <v>1</v>
      </c>
    </row>
    <row r="55" spans="1:19" ht="13.05" hidden="1" customHeight="1">
      <c r="A55" s="1"/>
      <c r="B55" s="37">
        <v>44197</v>
      </c>
      <c r="C55" s="37">
        <v>44561</v>
      </c>
      <c r="D55" s="38">
        <v>1E-4</v>
      </c>
      <c r="F55" s="13"/>
      <c r="G55" s="3"/>
      <c r="H55" s="3"/>
      <c r="I55" s="3"/>
      <c r="J55" s="1"/>
      <c r="K55" s="1"/>
      <c r="N55">
        <f>(IF(B80&lt;$H$11&lt;C80,0,1))</f>
        <v>1</v>
      </c>
    </row>
    <row r="56" spans="1:19" ht="13.05" hidden="1" customHeight="1">
      <c r="A56" s="1"/>
      <c r="B56" s="37">
        <v>44562</v>
      </c>
      <c r="C56" s="37">
        <v>44926</v>
      </c>
      <c r="D56" s="38">
        <v>1.2500000000000001E-2</v>
      </c>
      <c r="F56" s="13"/>
      <c r="G56" s="3"/>
      <c r="H56" s="3"/>
      <c r="I56" s="3"/>
      <c r="J56" s="1"/>
      <c r="K56" s="1"/>
      <c r="N56">
        <f>(IF(B92&lt;$H$11&lt;C92,0,1))</f>
        <v>1</v>
      </c>
    </row>
    <row r="57" spans="1:19" ht="13.05" hidden="1" customHeight="1">
      <c r="A57" s="1"/>
      <c r="B57" s="37">
        <v>44927</v>
      </c>
      <c r="C57" s="37">
        <v>45291</v>
      </c>
      <c r="D57" s="38">
        <v>0.05</v>
      </c>
      <c r="F57" s="13"/>
      <c r="G57" s="3"/>
      <c r="H57" s="3"/>
      <c r="I57" s="3"/>
      <c r="J57" s="1"/>
      <c r="K57" s="1"/>
    </row>
    <row r="58" spans="1:19" ht="13.05" hidden="1" customHeight="1">
      <c r="A58" s="1"/>
      <c r="B58" s="43">
        <v>45292</v>
      </c>
      <c r="C58" s="43">
        <v>45657</v>
      </c>
      <c r="D58" s="44">
        <v>2.5000000000000001E-2</v>
      </c>
      <c r="F58" s="13"/>
      <c r="G58" s="3"/>
      <c r="H58" s="3"/>
      <c r="I58" s="3"/>
      <c r="J58" s="1"/>
      <c r="K58" s="1"/>
    </row>
    <row r="59" spans="1:19" ht="13.05" hidden="1" customHeight="1">
      <c r="A59" s="1"/>
      <c r="B59" s="14"/>
      <c r="C59" s="14"/>
      <c r="D59" s="15"/>
      <c r="E59" s="15"/>
      <c r="F59" s="13"/>
      <c r="G59" s="3"/>
      <c r="H59" s="3"/>
      <c r="I59" s="3"/>
      <c r="J59" s="1"/>
      <c r="K59" s="1"/>
      <c r="N59">
        <f>(IF(B100&lt;$H$11&lt;C100,0,1))</f>
        <v>1</v>
      </c>
    </row>
    <row r="60" spans="1:19" ht="13.05" hidden="1" customHeight="1">
      <c r="A60" s="1"/>
      <c r="B60" s="16" t="s">
        <v>7</v>
      </c>
      <c r="C60" s="16" t="s">
        <v>8</v>
      </c>
      <c r="D60" s="16"/>
      <c r="E60" s="16"/>
      <c r="F60" s="16" t="s">
        <v>9</v>
      </c>
      <c r="G60" s="16"/>
      <c r="H60" s="3"/>
      <c r="I60" s="3"/>
      <c r="J60" s="1"/>
      <c r="K60" s="1"/>
    </row>
    <row r="61" spans="1:19" ht="13.05" hidden="1" customHeight="1">
      <c r="A61" s="1"/>
      <c r="B61" s="17">
        <f>H11</f>
        <v>44227</v>
      </c>
      <c r="C61" s="17">
        <f>H13</f>
        <v>45463</v>
      </c>
      <c r="D61" s="17"/>
      <c r="E61" s="17"/>
      <c r="F61" s="18">
        <f>H15</f>
        <v>50</v>
      </c>
      <c r="G61" s="19"/>
      <c r="H61" s="3"/>
      <c r="I61" s="3"/>
      <c r="J61" s="1"/>
      <c r="K61" s="1"/>
    </row>
    <row r="62" spans="1:19" ht="13.05" hidden="1" customHeight="1">
      <c r="A62" s="1"/>
      <c r="B62" s="1"/>
      <c r="C62" s="22"/>
      <c r="D62" s="1"/>
      <c r="E62" s="1"/>
      <c r="F62" s="23"/>
      <c r="G62" s="1"/>
      <c r="H62" s="3"/>
      <c r="I62" s="3"/>
      <c r="J62" s="1"/>
      <c r="K62" s="1"/>
    </row>
    <row r="63" spans="1:19" ht="13.05" hidden="1" customHeight="1">
      <c r="A63" s="1"/>
      <c r="B63" s="16" t="s">
        <v>7</v>
      </c>
      <c r="C63" s="16" t="s">
        <v>8</v>
      </c>
      <c r="D63" s="16" t="str">
        <f>D30</f>
        <v>entro 30gg.</v>
      </c>
      <c r="E63" s="16" t="str">
        <f>E30</f>
        <v>entro 90gg.</v>
      </c>
      <c r="F63" s="16" t="str">
        <f>F30</f>
        <v>entro dich.</v>
      </c>
      <c r="G63" s="16" t="str">
        <f>G30</f>
        <v>dich. succ.</v>
      </c>
      <c r="I63" s="16" t="str">
        <f>H30</f>
        <v>oltre termini prec.</v>
      </c>
      <c r="L63" s="16" t="s">
        <v>14</v>
      </c>
      <c r="M63" s="16" t="s">
        <v>15</v>
      </c>
      <c r="N63" s="16" t="s">
        <v>26</v>
      </c>
      <c r="O63" s="16" t="s">
        <v>6</v>
      </c>
      <c r="P63" s="16" t="s">
        <v>29</v>
      </c>
      <c r="Q63" s="16" t="str">
        <f>F63</f>
        <v>entro dich.</v>
      </c>
      <c r="R63" s="16" t="str">
        <f>G63</f>
        <v>dich. succ.</v>
      </c>
      <c r="S63" s="16" t="str">
        <f>I63</f>
        <v>oltre termini prec.</v>
      </c>
    </row>
    <row r="64" spans="1:19" ht="13.05" hidden="1" customHeight="1">
      <c r="A64" s="1"/>
      <c r="B64" s="9">
        <v>36161</v>
      </c>
      <c r="C64" s="9">
        <v>39780</v>
      </c>
      <c r="D64" s="10">
        <v>3.7499999999999999E-2</v>
      </c>
      <c r="E64" s="10">
        <v>0.06</v>
      </c>
      <c r="F64" s="10">
        <v>0.06</v>
      </c>
      <c r="G64" s="10"/>
      <c r="I64" s="10"/>
      <c r="L64" s="24">
        <f>IF($B$61&lt;=C64,IF($B$61&lt;B64,B64,$B$61),0)</f>
        <v>0</v>
      </c>
      <c r="M64" s="24">
        <f>IF($C$61&gt;=B64,IF($C$61&gt;C64,C64,$C$61),0)</f>
        <v>39780</v>
      </c>
      <c r="N64" s="26">
        <f>IF(AND(B64&lt;$H$11,$H$11&lt;=C64),1,0)</f>
        <v>0</v>
      </c>
      <c r="O64" s="27">
        <f>$F$61*D64*$N$64</f>
        <v>0</v>
      </c>
      <c r="P64" s="27">
        <f>$F$61*E64*$N$64</f>
        <v>0</v>
      </c>
      <c r="Q64" s="27">
        <f>$F$61*F64*$N$64</f>
        <v>0</v>
      </c>
      <c r="R64" s="27">
        <f>$F$61*G64*$N$64</f>
        <v>0</v>
      </c>
      <c r="S64" s="27">
        <f>$F$61*I64*$N$64</f>
        <v>0</v>
      </c>
    </row>
    <row r="65" spans="1:19" ht="13.05" hidden="1" customHeight="1">
      <c r="A65" s="1"/>
      <c r="B65" s="9">
        <v>39781</v>
      </c>
      <c r="C65" s="9">
        <v>40574</v>
      </c>
      <c r="D65" s="10">
        <v>2.5000000000000001E-2</v>
      </c>
      <c r="E65" s="10">
        <v>0.03</v>
      </c>
      <c r="F65" s="10">
        <v>0.03</v>
      </c>
      <c r="G65" s="10"/>
      <c r="I65" s="10"/>
      <c r="L65" s="24">
        <f>IF($B$61&lt;=C65,IF($B$61&lt;B65,B65,$B$61),0)</f>
        <v>0</v>
      </c>
      <c r="M65" s="24">
        <f>IF($C$61&gt;=B65,IF($C$61&gt;C65,C65,$C$61),0)</f>
        <v>40574</v>
      </c>
      <c r="N65" s="26">
        <f>IF(AND(B65&lt;=$H$11,$H$11&lt;=C65),1,0)</f>
        <v>0</v>
      </c>
      <c r="O65" s="27">
        <f>$F$61*D65*$N$65</f>
        <v>0</v>
      </c>
      <c r="P65" s="27">
        <f>$F$61*E65*$N$65</f>
        <v>0</v>
      </c>
      <c r="Q65" s="27">
        <f>$F$61*F65*$N$65</f>
        <v>0</v>
      </c>
      <c r="R65" s="27">
        <f>$F$61*G65*$N$65</f>
        <v>0</v>
      </c>
      <c r="S65" s="27">
        <f>$F$61*I65*$N$65</f>
        <v>0</v>
      </c>
    </row>
    <row r="66" spans="1:19" ht="13.05" hidden="1" customHeight="1">
      <c r="A66" s="1"/>
      <c r="B66" s="9">
        <v>40575</v>
      </c>
      <c r="C66" s="9">
        <v>42004</v>
      </c>
      <c r="D66" s="10">
        <v>0.03</v>
      </c>
      <c r="E66" s="10">
        <v>3.7499999999999999E-2</v>
      </c>
      <c r="F66" s="10">
        <v>3.7499999999999999E-2</v>
      </c>
      <c r="G66" s="10">
        <f>G33</f>
        <v>4.2857142857142858E-2</v>
      </c>
      <c r="I66" s="10">
        <f>H33</f>
        <v>4.9999999999999996E-2</v>
      </c>
      <c r="L66" s="24">
        <f>IF($B$61&lt;=C66,IF($B$61&lt;B66,B66,$B$61),0)</f>
        <v>0</v>
      </c>
      <c r="M66" s="24">
        <f>IF($C$61&gt;=B66,IF($C$61&gt;C66,C66,$C$61),0)</f>
        <v>42004</v>
      </c>
      <c r="N66" s="26">
        <f>IF(AND(B66&lt;=$H$11,$H$11&lt;=C66),1,0)</f>
        <v>0</v>
      </c>
      <c r="O66" s="27">
        <f>$F$61*D66*$N$66</f>
        <v>0</v>
      </c>
      <c r="P66" s="27">
        <f>$F$61*E66*$N$66</f>
        <v>0</v>
      </c>
      <c r="Q66" s="27">
        <f>$F$61*F66*$N$66</f>
        <v>0</v>
      </c>
      <c r="R66" s="27">
        <f>$F$61*G66*$N$66</f>
        <v>0</v>
      </c>
      <c r="S66" s="27">
        <f>$F$61*I66*$N$66</f>
        <v>0</v>
      </c>
    </row>
    <row r="67" spans="1:19" ht="13.05" hidden="1" customHeight="1">
      <c r="A67" s="1"/>
      <c r="B67" s="9">
        <v>42005</v>
      </c>
      <c r="C67" s="9">
        <v>42369</v>
      </c>
      <c r="D67" s="10">
        <v>0.03</v>
      </c>
      <c r="E67" s="10">
        <f>E34</f>
        <v>3.3333333333333333E-2</v>
      </c>
      <c r="F67" s="10">
        <v>3.7499999999999999E-2</v>
      </c>
      <c r="G67" s="10">
        <f>G34</f>
        <v>4.2857142857142858E-2</v>
      </c>
      <c r="I67" s="10">
        <f>H34</f>
        <v>4.9999999999999996E-2</v>
      </c>
      <c r="L67" s="24">
        <f>IF($B$61&lt;=C67,IF($B$61&lt;B67,B67,$B$61),0)</f>
        <v>0</v>
      </c>
      <c r="M67" s="24">
        <f>IF($C$61&gt;=B67,IF($C$61&gt;C67,C67,$C$61),0)</f>
        <v>42369</v>
      </c>
      <c r="N67" s="26">
        <f>IF(AND(B67&lt;=$H$11,$H$11&lt;=C67),1,0)</f>
        <v>0</v>
      </c>
      <c r="O67" s="27">
        <f>$F$61*D67*$N$67</f>
        <v>0</v>
      </c>
      <c r="P67" s="27">
        <f>$F$61*E67*$N$67</f>
        <v>0</v>
      </c>
      <c r="Q67" s="27">
        <f>$F$61*F67*$N$67</f>
        <v>0</v>
      </c>
      <c r="R67" s="27">
        <f>$F$61*G67*$N$67</f>
        <v>0</v>
      </c>
      <c r="S67" s="27">
        <f>$F$61*I67*$N$67</f>
        <v>0</v>
      </c>
    </row>
    <row r="68" spans="1:19" ht="13.05" hidden="1" customHeight="1">
      <c r="A68" s="1"/>
      <c r="B68" s="9">
        <v>42370</v>
      </c>
      <c r="C68" s="9">
        <v>45657</v>
      </c>
      <c r="D68" s="10">
        <f>3%/2</f>
        <v>1.4999999999999999E-2</v>
      </c>
      <c r="E68" s="10">
        <f>E35</f>
        <v>1.6666666666666666E-2</v>
      </c>
      <c r="F68" s="10">
        <v>3.7499999999999999E-2</v>
      </c>
      <c r="G68" s="10">
        <f>G35</f>
        <v>4.2857142857142858E-2</v>
      </c>
      <c r="I68" s="10">
        <f>H35</f>
        <v>4.9999999999999996E-2</v>
      </c>
      <c r="L68" s="24">
        <f>IF($B$61&lt;=C68,IF($B$61&lt;B68,B68,$B$61),0)</f>
        <v>44227</v>
      </c>
      <c r="M68" s="24">
        <f>IF($C$61&gt;=B68,IF($C$61&gt;C68,C68,$C$61),0)</f>
        <v>45463</v>
      </c>
      <c r="N68" s="26">
        <f>IF(AND(B68&lt;=$H$11,$H$11&lt;=C68),1,0)</f>
        <v>1</v>
      </c>
      <c r="O68" s="27">
        <f>$F$61*D68*$N$68</f>
        <v>0.75</v>
      </c>
      <c r="P68" s="27">
        <f>$F$61*E68*$N$68</f>
        <v>0.83333333333333337</v>
      </c>
      <c r="Q68" s="27">
        <f>$F$61*F68*$N$68</f>
        <v>1.875</v>
      </c>
      <c r="R68" s="27">
        <f>$F$61*G68*$N$68</f>
        <v>2.1428571428571428</v>
      </c>
      <c r="S68" s="27">
        <f>$F$61*I68*$N$68</f>
        <v>2.5</v>
      </c>
    </row>
    <row r="69" spans="1:19" ht="13.05" hidden="1" customHeight="1">
      <c r="A69" s="1"/>
      <c r="B69" s="26"/>
      <c r="C69" s="26"/>
      <c r="D69" s="25"/>
      <c r="E69" s="25"/>
      <c r="F69" s="26"/>
      <c r="L69" s="26"/>
      <c r="M69" s="26"/>
      <c r="N69" s="26"/>
      <c r="O69" s="26"/>
      <c r="P69" s="26"/>
      <c r="Q69" s="26"/>
      <c r="R69" s="26"/>
      <c r="S69" s="26"/>
    </row>
    <row r="70" spans="1:19" ht="13.05" hidden="1" customHeight="1">
      <c r="A70" s="1"/>
      <c r="B70" s="26"/>
      <c r="C70" s="26"/>
      <c r="D70" s="26"/>
      <c r="E70" s="26"/>
      <c r="F70" s="26"/>
      <c r="L70" s="26"/>
      <c r="M70" s="28" t="s">
        <v>18</v>
      </c>
      <c r="N70" s="29">
        <f t="shared" ref="N70:S70" si="1">SUM(N64:N68)</f>
        <v>1</v>
      </c>
      <c r="O70" s="30">
        <f>SUM(O64:O68)</f>
        <v>0.75</v>
      </c>
      <c r="P70" s="30">
        <f t="shared" si="1"/>
        <v>0.83333333333333337</v>
      </c>
      <c r="Q70" s="30">
        <f t="shared" si="1"/>
        <v>1.875</v>
      </c>
      <c r="R70" s="30">
        <f t="shared" si="1"/>
        <v>2.1428571428571428</v>
      </c>
      <c r="S70" s="30">
        <f t="shared" si="1"/>
        <v>2.5</v>
      </c>
    </row>
    <row r="71" spans="1:19" ht="13.05" hidden="1" customHeight="1">
      <c r="A71" s="1"/>
      <c r="B71" s="3"/>
      <c r="C71" s="3"/>
      <c r="D71" s="3"/>
      <c r="E71" s="3"/>
      <c r="F71" s="3"/>
      <c r="G71" s="3"/>
      <c r="H71" s="3"/>
      <c r="I71" s="3"/>
      <c r="J71" s="1"/>
      <c r="K71" s="1"/>
      <c r="O71" s="62">
        <f>IF($H$22&lt;31,O70,P71)</f>
        <v>2.5</v>
      </c>
      <c r="P71" s="62">
        <f>IF($H$22&lt;91,P70,Q71)</f>
        <v>2.5</v>
      </c>
      <c r="Q71" s="62">
        <f>IF(AND($H$22&gt;90,$D$20="X"),Q70,R71)</f>
        <v>2.5</v>
      </c>
      <c r="R71" s="62">
        <f>IF(AND($H$22&gt;90,$G$20="X"),R70,S71)</f>
        <v>2.5</v>
      </c>
      <c r="S71" s="62">
        <f>IF(AND($H$22&gt;90,$I$20="X"),S70,T71)</f>
        <v>2.5</v>
      </c>
    </row>
    <row r="72" spans="1:19" ht="13.05" hidden="1" customHeight="1">
      <c r="A72" s="1"/>
      <c r="B72" s="16" t="s">
        <v>7</v>
      </c>
      <c r="C72" s="16" t="s">
        <v>8</v>
      </c>
      <c r="D72" s="16"/>
      <c r="E72" s="16"/>
      <c r="F72" s="16" t="s">
        <v>9</v>
      </c>
      <c r="G72" s="16"/>
      <c r="H72" s="3"/>
      <c r="I72" s="3"/>
      <c r="J72" s="1"/>
      <c r="K72" s="1"/>
    </row>
    <row r="73" spans="1:19" ht="13.05" hidden="1" customHeight="1">
      <c r="A73" s="1"/>
      <c r="B73" s="17">
        <f>H11</f>
        <v>44227</v>
      </c>
      <c r="C73" s="17">
        <f>H13</f>
        <v>45463</v>
      </c>
      <c r="D73" s="17"/>
      <c r="E73" s="17"/>
      <c r="F73" s="18">
        <f>H15</f>
        <v>50</v>
      </c>
      <c r="G73" s="19"/>
      <c r="H73" s="3"/>
      <c r="I73" s="3"/>
      <c r="J73" s="1"/>
      <c r="K73" s="1"/>
    </row>
    <row r="74" spans="1:19" ht="13.05" hidden="1" customHeight="1">
      <c r="A74" s="1"/>
      <c r="B74" s="3"/>
      <c r="C74" s="3"/>
      <c r="D74" s="20"/>
      <c r="E74" s="20"/>
      <c r="F74" s="16" t="s">
        <v>10</v>
      </c>
      <c r="G74" s="21"/>
      <c r="H74" s="3"/>
      <c r="I74" s="3"/>
      <c r="J74" s="1"/>
      <c r="K74" s="1"/>
    </row>
    <row r="75" spans="1:19" ht="13.05" hidden="1" customHeight="1">
      <c r="A75" s="1"/>
      <c r="B75" s="1"/>
      <c r="C75" s="22" t="s">
        <v>11</v>
      </c>
      <c r="D75" s="1"/>
      <c r="E75" s="1"/>
      <c r="F75" s="23">
        <f>F73+J100</f>
        <v>53.717020735084958</v>
      </c>
      <c r="G75" s="1"/>
      <c r="H75" s="3"/>
      <c r="I75" s="3"/>
      <c r="J75" s="1"/>
      <c r="K75" s="1"/>
    </row>
    <row r="76" spans="1:19" ht="13.05" hidden="1" customHeight="1">
      <c r="A76" s="1"/>
      <c r="B76" s="16" t="s">
        <v>7</v>
      </c>
      <c r="C76" s="16" t="s">
        <v>8</v>
      </c>
      <c r="D76" s="16" t="s">
        <v>12</v>
      </c>
      <c r="E76" s="16"/>
      <c r="F76" s="16" t="s">
        <v>13</v>
      </c>
      <c r="G76" s="16" t="s">
        <v>14</v>
      </c>
      <c r="H76" s="16" t="s">
        <v>15</v>
      </c>
      <c r="I76" s="16" t="s">
        <v>16</v>
      </c>
      <c r="J76" s="16" t="s">
        <v>17</v>
      </c>
      <c r="K76" s="1"/>
      <c r="P76" s="63"/>
    </row>
    <row r="77" spans="1:19" ht="13.05" hidden="1" customHeight="1">
      <c r="A77" s="1"/>
      <c r="B77" s="9">
        <v>36161</v>
      </c>
      <c r="C77" s="9">
        <v>36525</v>
      </c>
      <c r="D77" s="25">
        <v>365</v>
      </c>
      <c r="E77" s="25"/>
      <c r="F77" s="12">
        <v>2.5000000000000001E-2</v>
      </c>
      <c r="G77" s="24">
        <f t="shared" ref="G77:G97" si="2">IF($B$73&lt;=C77,IF($B$73&lt;B77,B77,$B$73),0)</f>
        <v>0</v>
      </c>
      <c r="H77" s="24">
        <f>IF($C$73&gt;=B77,IF($C$73&gt;C77,C77,$C$73),0)</f>
        <v>36525</v>
      </c>
      <c r="I77" s="26">
        <f t="shared" ref="I77:I98" si="3">IF(AND(H77&gt;0,G77&gt;0),(H77-G77)+1,0)</f>
        <v>0</v>
      </c>
      <c r="J77" s="27">
        <f>$F$73*F77*(I77/D77)</f>
        <v>0</v>
      </c>
      <c r="K77" s="1"/>
    </row>
    <row r="78" spans="1:19" ht="13.05" hidden="1" customHeight="1">
      <c r="A78" s="1"/>
      <c r="B78" s="9">
        <v>36526</v>
      </c>
      <c r="C78" s="9">
        <v>36891</v>
      </c>
      <c r="D78" s="25">
        <v>366</v>
      </c>
      <c r="E78" s="25"/>
      <c r="F78" s="12">
        <v>2.5000000000000001E-2</v>
      </c>
      <c r="G78" s="24">
        <f t="shared" si="2"/>
        <v>0</v>
      </c>
      <c r="H78" s="24">
        <f>IF($C$73&gt;=B78,IF($C$73&gt;C78,C78,$C$73),0)</f>
        <v>36891</v>
      </c>
      <c r="I78" s="26">
        <f t="shared" si="3"/>
        <v>0</v>
      </c>
      <c r="J78" s="27">
        <f t="shared" ref="J78:J96" si="4">$F$73*F78*(I78/D78)</f>
        <v>0</v>
      </c>
      <c r="K78" s="1"/>
    </row>
    <row r="79" spans="1:19" ht="13.05" hidden="1" customHeight="1">
      <c r="A79" s="1"/>
      <c r="B79" s="9">
        <v>36892</v>
      </c>
      <c r="C79" s="9">
        <f>B80-1</f>
        <v>37256</v>
      </c>
      <c r="D79" s="25">
        <v>365</v>
      </c>
      <c r="E79" s="25"/>
      <c r="F79" s="12">
        <v>3.5000000000000003E-2</v>
      </c>
      <c r="G79" s="24">
        <f t="shared" si="2"/>
        <v>0</v>
      </c>
      <c r="H79" s="24">
        <f t="shared" ref="H79:H85" si="5">IF($C$73&gt;=B79,IF($C$73&gt;C79,C79,$C$73),0)</f>
        <v>37256</v>
      </c>
      <c r="I79" s="26">
        <f t="shared" si="3"/>
        <v>0</v>
      </c>
      <c r="J79" s="27">
        <f t="shared" si="4"/>
        <v>0</v>
      </c>
      <c r="K79" s="1"/>
    </row>
    <row r="80" spans="1:19" ht="13.05" hidden="1" customHeight="1">
      <c r="A80" s="1"/>
      <c r="B80" s="9">
        <v>37257</v>
      </c>
      <c r="C80" s="9">
        <f>B81-1</f>
        <v>37986</v>
      </c>
      <c r="D80" s="25">
        <v>365</v>
      </c>
      <c r="E80" s="25"/>
      <c r="F80" s="12">
        <v>0.03</v>
      </c>
      <c r="G80" s="24">
        <f t="shared" si="2"/>
        <v>0</v>
      </c>
      <c r="H80" s="24">
        <f t="shared" si="5"/>
        <v>37986</v>
      </c>
      <c r="I80" s="26">
        <f t="shared" si="3"/>
        <v>0</v>
      </c>
      <c r="J80" s="27">
        <f t="shared" si="4"/>
        <v>0</v>
      </c>
      <c r="K80" s="1"/>
    </row>
    <row r="81" spans="1:11" ht="13.05" hidden="1" customHeight="1">
      <c r="A81" s="1"/>
      <c r="B81" s="9">
        <v>37987</v>
      </c>
      <c r="C81" s="9">
        <v>38352</v>
      </c>
      <c r="D81" s="25">
        <v>366</v>
      </c>
      <c r="E81" s="25"/>
      <c r="F81" s="12">
        <v>2.5000000000000001E-2</v>
      </c>
      <c r="G81" s="24">
        <f t="shared" si="2"/>
        <v>0</v>
      </c>
      <c r="H81" s="24">
        <f t="shared" si="5"/>
        <v>38352</v>
      </c>
      <c r="I81" s="26">
        <f t="shared" si="3"/>
        <v>0</v>
      </c>
      <c r="J81" s="27">
        <f t="shared" si="4"/>
        <v>0</v>
      </c>
      <c r="K81" s="1"/>
    </row>
    <row r="82" spans="1:11" ht="13.05" hidden="1" customHeight="1">
      <c r="A82" s="1"/>
      <c r="B82" s="9">
        <v>38353</v>
      </c>
      <c r="C82" s="9">
        <v>39447</v>
      </c>
      <c r="D82" s="25">
        <v>365</v>
      </c>
      <c r="E82" s="25"/>
      <c r="F82" s="12">
        <v>2.5000000000000001E-2</v>
      </c>
      <c r="G82" s="24">
        <f t="shared" si="2"/>
        <v>0</v>
      </c>
      <c r="H82" s="24">
        <f>IF($C$73&gt;=B82,IF($C$73&gt;C82,C82,$C$73),0)</f>
        <v>39447</v>
      </c>
      <c r="I82" s="26">
        <f t="shared" si="3"/>
        <v>0</v>
      </c>
      <c r="J82" s="27">
        <f t="shared" si="4"/>
        <v>0</v>
      </c>
      <c r="K82" s="1"/>
    </row>
    <row r="83" spans="1:11" ht="13.05" hidden="1" customHeight="1">
      <c r="A83" s="1"/>
      <c r="B83" s="9">
        <v>39448</v>
      </c>
      <c r="C83" s="9">
        <v>39813</v>
      </c>
      <c r="D83" s="25">
        <v>366</v>
      </c>
      <c r="E83" s="25"/>
      <c r="F83" s="12">
        <v>0.03</v>
      </c>
      <c r="G83" s="24">
        <f t="shared" si="2"/>
        <v>0</v>
      </c>
      <c r="H83" s="24">
        <f t="shared" si="5"/>
        <v>39813</v>
      </c>
      <c r="I83" s="26">
        <f t="shared" si="3"/>
        <v>0</v>
      </c>
      <c r="J83" s="27">
        <f t="shared" si="4"/>
        <v>0</v>
      </c>
      <c r="K83" s="1"/>
    </row>
    <row r="84" spans="1:11" ht="13.05" hidden="1" customHeight="1">
      <c r="A84" s="1"/>
      <c r="B84" s="9">
        <v>39814</v>
      </c>
      <c r="C84" s="9">
        <v>40178</v>
      </c>
      <c r="D84" s="25">
        <v>365</v>
      </c>
      <c r="E84" s="25"/>
      <c r="F84" s="12">
        <v>0.03</v>
      </c>
      <c r="G84" s="24">
        <f t="shared" si="2"/>
        <v>0</v>
      </c>
      <c r="H84" s="24">
        <f>IF($C$73&gt;=B84,IF($C$73&gt;C84,C84,$C$73),0)</f>
        <v>40178</v>
      </c>
      <c r="I84" s="26">
        <f t="shared" si="3"/>
        <v>0</v>
      </c>
      <c r="J84" s="27">
        <f t="shared" si="4"/>
        <v>0</v>
      </c>
      <c r="K84" s="1"/>
    </row>
    <row r="85" spans="1:11" ht="13.05" hidden="1" customHeight="1">
      <c r="A85" s="1"/>
      <c r="B85" s="9">
        <v>40179</v>
      </c>
      <c r="C85" s="9">
        <v>40543</v>
      </c>
      <c r="D85" s="25">
        <v>365</v>
      </c>
      <c r="E85" s="25"/>
      <c r="F85" s="12">
        <v>0.01</v>
      </c>
      <c r="G85" s="24">
        <f t="shared" si="2"/>
        <v>0</v>
      </c>
      <c r="H85" s="24">
        <f t="shared" si="5"/>
        <v>40543</v>
      </c>
      <c r="I85" s="26">
        <f t="shared" si="3"/>
        <v>0</v>
      </c>
      <c r="J85" s="27">
        <f t="shared" si="4"/>
        <v>0</v>
      </c>
      <c r="K85" s="1"/>
    </row>
    <row r="86" spans="1:11" ht="13.05" hidden="1" customHeight="1">
      <c r="A86" s="1"/>
      <c r="B86" s="9">
        <v>40544</v>
      </c>
      <c r="C86" s="9">
        <v>40908</v>
      </c>
      <c r="D86" s="25">
        <v>365</v>
      </c>
      <c r="E86" s="25"/>
      <c r="F86" s="12">
        <v>1.4999999999999999E-2</v>
      </c>
      <c r="G86" s="24">
        <f t="shared" si="2"/>
        <v>0</v>
      </c>
      <c r="H86" s="24">
        <f t="shared" ref="H86:H92" si="6">IF($C$73&gt;=B86,IF($C$73&gt;C86,C86,$C$73),0)</f>
        <v>40908</v>
      </c>
      <c r="I86" s="26">
        <f t="shared" si="3"/>
        <v>0</v>
      </c>
      <c r="J86" s="27">
        <f t="shared" si="4"/>
        <v>0</v>
      </c>
      <c r="K86" s="1"/>
    </row>
    <row r="87" spans="1:11" ht="13.05" hidden="1" customHeight="1">
      <c r="A87" s="1"/>
      <c r="B87" s="9">
        <v>40909</v>
      </c>
      <c r="C87" s="9">
        <v>41274</v>
      </c>
      <c r="D87" s="25">
        <v>366</v>
      </c>
      <c r="E87" s="25"/>
      <c r="F87" s="12">
        <v>2.5000000000000001E-2</v>
      </c>
      <c r="G87" s="24">
        <f t="shared" si="2"/>
        <v>0</v>
      </c>
      <c r="H87" s="24">
        <f t="shared" si="6"/>
        <v>41274</v>
      </c>
      <c r="I87" s="26">
        <f t="shared" si="3"/>
        <v>0</v>
      </c>
      <c r="J87" s="27">
        <f t="shared" si="4"/>
        <v>0</v>
      </c>
      <c r="K87" s="1"/>
    </row>
    <row r="88" spans="1:11" ht="13.05" hidden="1" customHeight="1">
      <c r="A88" s="1"/>
      <c r="B88" s="9">
        <v>41275</v>
      </c>
      <c r="C88" s="9">
        <v>41639</v>
      </c>
      <c r="D88" s="25">
        <v>365</v>
      </c>
      <c r="E88" s="25"/>
      <c r="F88" s="12">
        <v>2.5000000000000001E-2</v>
      </c>
      <c r="G88" s="24">
        <f t="shared" si="2"/>
        <v>0</v>
      </c>
      <c r="H88" s="24">
        <f t="shared" si="6"/>
        <v>41639</v>
      </c>
      <c r="I88" s="26">
        <f t="shared" si="3"/>
        <v>0</v>
      </c>
      <c r="J88" s="27">
        <f t="shared" si="4"/>
        <v>0</v>
      </c>
      <c r="K88" s="1"/>
    </row>
    <row r="89" spans="1:11" ht="13.05" hidden="1" customHeight="1">
      <c r="A89" s="1"/>
      <c r="B89" s="9">
        <v>41640</v>
      </c>
      <c r="C89" s="9">
        <v>42004</v>
      </c>
      <c r="D89" s="25">
        <v>365</v>
      </c>
      <c r="E89" s="25"/>
      <c r="F89" s="12">
        <v>0.01</v>
      </c>
      <c r="G89" s="24">
        <f t="shared" si="2"/>
        <v>0</v>
      </c>
      <c r="H89" s="24">
        <f t="shared" si="6"/>
        <v>42004</v>
      </c>
      <c r="I89" s="26">
        <f t="shared" si="3"/>
        <v>0</v>
      </c>
      <c r="J89" s="27">
        <f t="shared" si="4"/>
        <v>0</v>
      </c>
      <c r="K89" s="1"/>
    </row>
    <row r="90" spans="1:11" ht="13.05" hidden="1" customHeight="1">
      <c r="A90" s="1"/>
      <c r="B90" s="9">
        <v>42005</v>
      </c>
      <c r="C90" s="9">
        <v>42369</v>
      </c>
      <c r="D90" s="25">
        <v>365</v>
      </c>
      <c r="E90" s="25"/>
      <c r="F90" s="12">
        <v>5.0000000000000001E-3</v>
      </c>
      <c r="G90" s="24">
        <f t="shared" si="2"/>
        <v>0</v>
      </c>
      <c r="H90" s="24">
        <f t="shared" si="6"/>
        <v>42369</v>
      </c>
      <c r="I90" s="26">
        <f t="shared" si="3"/>
        <v>0</v>
      </c>
      <c r="J90" s="27">
        <f t="shared" si="4"/>
        <v>0</v>
      </c>
      <c r="K90" s="1"/>
    </row>
    <row r="91" spans="1:11" ht="13.05" hidden="1" customHeight="1">
      <c r="A91" s="1"/>
      <c r="B91" s="9">
        <v>42370</v>
      </c>
      <c r="C91" s="9">
        <v>42735</v>
      </c>
      <c r="D91" s="25">
        <v>366</v>
      </c>
      <c r="E91" s="25"/>
      <c r="F91" s="12">
        <v>2E-3</v>
      </c>
      <c r="G91" s="24">
        <f t="shared" si="2"/>
        <v>0</v>
      </c>
      <c r="H91" s="24">
        <f>IF($C$73&gt;=B91,IF($C$73&gt;C91,C91,$C$73),0)</f>
        <v>42735</v>
      </c>
      <c r="I91" s="26">
        <f t="shared" si="3"/>
        <v>0</v>
      </c>
      <c r="J91" s="27">
        <f t="shared" si="4"/>
        <v>0</v>
      </c>
      <c r="K91" s="1"/>
    </row>
    <row r="92" spans="1:11" ht="13.05" hidden="1" customHeight="1">
      <c r="A92" s="1"/>
      <c r="B92" s="9">
        <v>42736</v>
      </c>
      <c r="C92" s="9">
        <v>43100</v>
      </c>
      <c r="D92" s="25">
        <v>365</v>
      </c>
      <c r="E92" s="25"/>
      <c r="F92" s="12">
        <v>1E-3</v>
      </c>
      <c r="G92" s="24">
        <f t="shared" si="2"/>
        <v>0</v>
      </c>
      <c r="H92" s="24">
        <f t="shared" si="6"/>
        <v>43100</v>
      </c>
      <c r="I92" s="26">
        <f t="shared" si="3"/>
        <v>0</v>
      </c>
      <c r="J92" s="27">
        <f t="shared" si="4"/>
        <v>0</v>
      </c>
      <c r="K92" s="1"/>
    </row>
    <row r="93" spans="1:11" ht="13.05" hidden="1" customHeight="1">
      <c r="A93" s="1"/>
      <c r="B93" s="9">
        <v>43101</v>
      </c>
      <c r="C93" s="9">
        <v>43465</v>
      </c>
      <c r="D93" s="25">
        <v>365</v>
      </c>
      <c r="E93" s="25"/>
      <c r="F93" s="12">
        <v>3.0000000000000001E-3</v>
      </c>
      <c r="G93" s="24">
        <f t="shared" si="2"/>
        <v>0</v>
      </c>
      <c r="H93" s="24">
        <f t="shared" ref="H93:H98" si="7">IF($C$73&gt;=B93,IF($C$73&gt;C93,C93,$C$73),0)</f>
        <v>43465</v>
      </c>
      <c r="I93" s="26">
        <f t="shared" si="3"/>
        <v>0</v>
      </c>
      <c r="J93" s="27">
        <f t="shared" si="4"/>
        <v>0</v>
      </c>
      <c r="K93" s="1"/>
    </row>
    <row r="94" spans="1:11" ht="13.05" hidden="1" customHeight="1">
      <c r="A94" s="1"/>
      <c r="B94" s="9">
        <v>43466</v>
      </c>
      <c r="C94" s="9">
        <v>43830</v>
      </c>
      <c r="D94" s="25">
        <v>365</v>
      </c>
      <c r="E94" s="25"/>
      <c r="F94" s="12">
        <v>8.0000000000000002E-3</v>
      </c>
      <c r="G94" s="24">
        <f t="shared" si="2"/>
        <v>0</v>
      </c>
      <c r="H94" s="24">
        <f t="shared" si="7"/>
        <v>43830</v>
      </c>
      <c r="I94" s="26">
        <f t="shared" si="3"/>
        <v>0</v>
      </c>
      <c r="J94" s="27">
        <f t="shared" si="4"/>
        <v>0</v>
      </c>
      <c r="K94" s="1"/>
    </row>
    <row r="95" spans="1:11" ht="13.05" hidden="1" customHeight="1">
      <c r="A95" s="1"/>
      <c r="B95" s="9">
        <v>43831</v>
      </c>
      <c r="C95" s="9">
        <v>44196</v>
      </c>
      <c r="D95" s="25">
        <v>366</v>
      </c>
      <c r="E95" s="25"/>
      <c r="F95" s="12">
        <v>5.0000000000000001E-4</v>
      </c>
      <c r="G95" s="24">
        <f t="shared" si="2"/>
        <v>0</v>
      </c>
      <c r="H95" s="24">
        <f t="shared" si="7"/>
        <v>44196</v>
      </c>
      <c r="I95" s="26">
        <f t="shared" si="3"/>
        <v>0</v>
      </c>
      <c r="J95" s="27">
        <f t="shared" si="4"/>
        <v>0</v>
      </c>
      <c r="K95" s="1"/>
    </row>
    <row r="96" spans="1:11" ht="13.05" hidden="1" customHeight="1">
      <c r="A96" s="1"/>
      <c r="B96" s="9">
        <v>44197</v>
      </c>
      <c r="C96" s="9">
        <v>44561</v>
      </c>
      <c r="D96" s="25">
        <v>365</v>
      </c>
      <c r="E96" s="25"/>
      <c r="F96" s="12">
        <v>1E-4</v>
      </c>
      <c r="G96" s="24">
        <f t="shared" si="2"/>
        <v>44227</v>
      </c>
      <c r="H96" s="24">
        <f t="shared" si="7"/>
        <v>44561</v>
      </c>
      <c r="I96" s="26">
        <f t="shared" si="3"/>
        <v>335</v>
      </c>
      <c r="J96" s="27">
        <f t="shared" si="4"/>
        <v>4.5890410958904114E-3</v>
      </c>
      <c r="K96" s="1"/>
    </row>
    <row r="97" spans="1:11" ht="13.05" hidden="1" customHeight="1">
      <c r="A97" s="1"/>
      <c r="B97" s="9">
        <v>44562</v>
      </c>
      <c r="C97" s="9">
        <v>44926</v>
      </c>
      <c r="D97" s="25">
        <v>365</v>
      </c>
      <c r="E97" s="25"/>
      <c r="F97" s="12">
        <v>1.2500000000000001E-2</v>
      </c>
      <c r="G97" s="24">
        <f t="shared" si="2"/>
        <v>44562</v>
      </c>
      <c r="H97" s="24">
        <f t="shared" si="7"/>
        <v>44926</v>
      </c>
      <c r="I97" s="26">
        <f t="shared" si="3"/>
        <v>365</v>
      </c>
      <c r="J97" s="27">
        <f t="shared" ref="J97" si="8">$F$73*F97*(I97/D97)</f>
        <v>0.625</v>
      </c>
      <c r="K97" s="1"/>
    </row>
    <row r="98" spans="1:11" ht="13.05" hidden="1" customHeight="1">
      <c r="A98" s="1"/>
      <c r="B98" s="9">
        <v>44927</v>
      </c>
      <c r="C98" s="9">
        <v>45291</v>
      </c>
      <c r="D98" s="25">
        <v>365</v>
      </c>
      <c r="E98" s="25"/>
      <c r="F98" s="12">
        <v>0.05</v>
      </c>
      <c r="G98" s="24">
        <f>IF($B$73&lt;=C98,IF($B$73&lt;B98,B98,$B$73),0)</f>
        <v>44927</v>
      </c>
      <c r="H98" s="24">
        <f t="shared" si="7"/>
        <v>45291</v>
      </c>
      <c r="I98" s="26">
        <f t="shared" si="3"/>
        <v>365</v>
      </c>
      <c r="J98" s="27">
        <f t="shared" ref="J98" si="9">$F$73*F98*(I98/D98)</f>
        <v>2.5</v>
      </c>
      <c r="K98" s="1"/>
    </row>
    <row r="99" spans="1:11" ht="13.05" hidden="1" customHeight="1">
      <c r="A99" s="1"/>
      <c r="B99" s="9">
        <v>45292</v>
      </c>
      <c r="C99" s="9">
        <v>45657</v>
      </c>
      <c r="D99" s="25">
        <v>366</v>
      </c>
      <c r="E99" s="25"/>
      <c r="F99" s="12">
        <v>2.5000000000000001E-2</v>
      </c>
      <c r="G99" s="24">
        <f>IF($B$73&lt;=C99,IF($B$73&lt;B99,B99,$B$73),0)</f>
        <v>45292</v>
      </c>
      <c r="H99" s="24">
        <f t="shared" ref="H99" si="10">IF($C$73&gt;=B99,IF($C$73&gt;C99,C99,$C$73),0)</f>
        <v>45463</v>
      </c>
      <c r="I99" s="26">
        <f t="shared" ref="I99" si="11">IF(AND(H99&gt;0,G99&gt;0),(H99-G99)+1,0)</f>
        <v>172</v>
      </c>
      <c r="J99" s="27">
        <f t="shared" ref="J99" si="12">$F$73*F99*(I99/D99)</f>
        <v>0.58743169398907102</v>
      </c>
      <c r="K99" s="1"/>
    </row>
    <row r="100" spans="1:11" ht="13.05" hidden="1" customHeight="1">
      <c r="A100" s="1"/>
      <c r="B100" s="26"/>
      <c r="C100" s="26"/>
      <c r="D100" s="26"/>
      <c r="E100" s="26"/>
      <c r="F100" s="26"/>
      <c r="G100" s="26"/>
      <c r="H100" s="28" t="s">
        <v>18</v>
      </c>
      <c r="I100" s="29">
        <f>SUM(I77:I98)</f>
        <v>1065</v>
      </c>
      <c r="J100" s="30">
        <f>SUM(J77:J99)</f>
        <v>3.7170207350849616</v>
      </c>
      <c r="K100" s="1"/>
    </row>
    <row r="101" spans="1:11" ht="13.05" hidden="1" customHeight="1"/>
    <row r="102" spans="1:11" ht="13.05" hidden="1" customHeight="1"/>
    <row r="103" spans="1:11" ht="13.05" hidden="1" customHeight="1">
      <c r="B103" s="64"/>
    </row>
    <row r="104" spans="1:11" ht="13.05" hidden="1" customHeight="1"/>
    <row r="105" spans="1:11" ht="13.05" hidden="1" customHeight="1"/>
    <row r="106" spans="1:11" ht="13.05" hidden="1" customHeight="1"/>
    <row r="107" spans="1:11" ht="13.05" hidden="1" customHeight="1"/>
    <row r="108" spans="1:11" ht="13.05" hidden="1" customHeight="1"/>
    <row r="109" spans="1:11" ht="13.05" hidden="1" customHeight="1">
      <c r="E109">
        <f>1000*0.3/100*8/365</f>
        <v>6.575342465753424E-2</v>
      </c>
    </row>
    <row r="110" spans="1:11" ht="13.05" hidden="1" customHeight="1"/>
    <row r="111" spans="1:11" ht="13.05" hidden="1" customHeight="1"/>
    <row r="112" spans="1:11" ht="13.05" hidden="1" customHeight="1"/>
    <row r="113" ht="13.05" hidden="1" customHeight="1"/>
    <row r="114" ht="13.05" hidden="1" customHeight="1"/>
    <row r="115" ht="13.05" hidden="1" customHeight="1"/>
    <row r="116" ht="13.05" hidden="1" customHeight="1"/>
    <row r="117" ht="13.05" hidden="1" customHeight="1"/>
    <row r="118" ht="13.05" hidden="1" customHeight="1"/>
    <row r="119" ht="13.05" hidden="1" customHeight="1"/>
    <row r="120" ht="13.05" hidden="1" customHeight="1"/>
    <row r="121" ht="13.05" hidden="1" customHeight="1"/>
    <row r="122" ht="13.05" hidden="1" customHeight="1"/>
    <row r="123" ht="13.05" hidden="1" customHeight="1"/>
    <row r="124" ht="13.05" hidden="1" customHeight="1"/>
    <row r="125" ht="13.05" hidden="1" customHeight="1"/>
    <row r="126" ht="13.05" hidden="1" customHeight="1"/>
    <row r="127" ht="13.05" hidden="1" customHeight="1"/>
    <row r="128" ht="13.05" hidden="1" customHeight="1"/>
    <row r="129" ht="13.05" hidden="1" customHeight="1"/>
    <row r="130" ht="13.05" hidden="1" customHeight="1"/>
    <row r="131" ht="13.05" hidden="1" customHeight="1"/>
    <row r="132" ht="13.05" hidden="1" customHeight="1"/>
    <row r="133" ht="13.05" hidden="1" customHeight="1"/>
    <row r="134" ht="13.05" customHeight="1"/>
    <row r="135" ht="13.05" customHeight="1"/>
    <row r="136" ht="13.05" customHeight="1"/>
    <row r="137" ht="13.05" customHeight="1"/>
    <row r="138" ht="13.05" customHeight="1"/>
    <row r="139" ht="13.05" customHeight="1"/>
    <row r="140" ht="13.05" customHeight="1"/>
    <row r="141" ht="13.05" customHeight="1"/>
    <row r="142" ht="13.05" customHeight="1"/>
    <row r="143" ht="13.05" customHeight="1"/>
    <row r="144" ht="13.05" customHeight="1"/>
    <row r="145" spans="3:3" ht="13.05" customHeight="1"/>
    <row r="146" spans="3:3" ht="13.05" customHeight="1"/>
    <row r="147" spans="3:3" ht="13.05" customHeight="1"/>
    <row r="148" spans="3:3" ht="13.05" customHeight="1"/>
    <row r="149" spans="3:3" ht="13.05" customHeight="1"/>
    <row r="150" spans="3:3" ht="13.05" customHeight="1"/>
    <row r="151" spans="3:3" ht="13.05" customHeight="1"/>
    <row r="152" spans="3:3" ht="13.05" customHeight="1"/>
    <row r="153" spans="3:3" ht="13.05" customHeight="1"/>
    <row r="154" spans="3:3" ht="13.05" customHeight="1"/>
    <row r="155" spans="3:3" ht="13.05" customHeight="1"/>
    <row r="156" spans="3:3" ht="13.05" customHeight="1"/>
    <row r="157" spans="3:3" ht="13.05" customHeight="1"/>
    <row r="158" spans="3:3" ht="13.05" customHeight="1"/>
    <row r="159" spans="3:3" ht="13.05" customHeight="1">
      <c r="C159" s="54"/>
    </row>
    <row r="160" spans="3:3" ht="13.05" customHeight="1">
      <c r="C160" s="54"/>
    </row>
    <row r="161" ht="13.05" customHeight="1"/>
    <row r="162" ht="13.05" customHeight="1"/>
    <row r="163" ht="13.05" customHeight="1"/>
    <row r="164" ht="13.05" customHeight="1"/>
    <row r="165" ht="13.05" customHeight="1"/>
    <row r="166" ht="13.05" customHeight="1"/>
    <row r="167" ht="13.05" customHeight="1"/>
    <row r="168" ht="13.05" customHeight="1"/>
  </sheetData>
  <sheetProtection algorithmName="SHA-512" hashValue="xo+g1cRaFnoqTETyqlbpZvUweoVWgT0474h0OotQixPEQbMZptHTqU5C+LXFm86F5Zi/LqVxIEQT45HV+H6Epg==" saltValue="sw9wFACtialT3I25VEWq/A==" spinCount="100000" sheet="1" objects="1" scenarios="1"/>
  <protectedRanges>
    <protectedRange sqref="H11 H13 H15" name="Intervallo1"/>
  </protectedRanges>
  <mergeCells count="29">
    <mergeCell ref="H35:I35"/>
    <mergeCell ref="B24:D24"/>
    <mergeCell ref="B38:D38"/>
    <mergeCell ref="A3:K3"/>
    <mergeCell ref="H27:I27"/>
    <mergeCell ref="H26:I26"/>
    <mergeCell ref="H25:I25"/>
    <mergeCell ref="B21:G21"/>
    <mergeCell ref="H34:I34"/>
    <mergeCell ref="H31:I31"/>
    <mergeCell ref="H32:I32"/>
    <mergeCell ref="H13:I13"/>
    <mergeCell ref="H30:I30"/>
    <mergeCell ref="H33:I33"/>
    <mergeCell ref="B11:G11"/>
    <mergeCell ref="B13:G13"/>
    <mergeCell ref="H15:I15"/>
    <mergeCell ref="H11:I11"/>
    <mergeCell ref="B29:I29"/>
    <mergeCell ref="A1:K1"/>
    <mergeCell ref="B27:G27"/>
    <mergeCell ref="B22:G22"/>
    <mergeCell ref="B17:G17"/>
    <mergeCell ref="B25:D25"/>
    <mergeCell ref="B26:D26"/>
    <mergeCell ref="B15:G15"/>
    <mergeCell ref="H22:I22"/>
    <mergeCell ref="H24:I24"/>
    <mergeCell ref="A2:K2"/>
  </mergeCells>
  <phoneticPr fontId="2" type="noConversion"/>
  <dataValidations count="1">
    <dataValidation type="date" allowBlank="1" showInputMessage="1" showErrorMessage="1" error="data non valida" sqref="H11:I11" xr:uid="{00000000-0002-0000-0000-000000000000}">
      <formula1>36526</formula1>
      <formula2>45657</formula2>
    </dataValidation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RAVVEDIMENTO</vt:lpstr>
      <vt:lpstr>RAVVEDIMENTO!Area_stampa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Canale Enrico</cp:lastModifiedBy>
  <cp:lastPrinted>2019-12-22T09:32:30Z</cp:lastPrinted>
  <dcterms:created xsi:type="dcterms:W3CDTF">2012-02-19T19:05:08Z</dcterms:created>
  <dcterms:modified xsi:type="dcterms:W3CDTF">2024-02-07T12:48:04Z</dcterms:modified>
</cp:coreProperties>
</file>