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Foglio1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<sst xmlns="http://schemas.openxmlformats.org/spreadsheetml/2006/main" count="41" uniqueCount="30">
  <si>
    <t>VOCE</t>
  </si>
  <si>
    <t>u. m.</t>
  </si>
  <si>
    <t>n. pz.</t>
  </si>
  <si>
    <t>kg</t>
  </si>
  <si>
    <t>4) sementi, colture di tessuti vegetali</t>
  </si>
  <si>
    <t>5) altre piante da piantagione non altrove spec.</t>
  </si>
  <si>
    <t>6) fiori recisi</t>
  </si>
  <si>
    <r>
      <t xml:space="preserve">7) rami con foglie, parti di conifere </t>
    </r>
    <r>
      <rPr>
        <b/>
        <i/>
        <sz val="8"/>
        <rFont val="Arial"/>
        <family val="2"/>
      </rPr>
      <t>diverse voce 8</t>
    </r>
  </si>
  <si>
    <t>8) alberi di Natale tagliati</t>
  </si>
  <si>
    <t>10) frutta, ortaggi diversi dai vegetali da foglia</t>
  </si>
  <si>
    <r>
      <t>11) tuberi di patata (</t>
    </r>
    <r>
      <rPr>
        <b/>
        <i/>
        <sz val="8"/>
        <rFont val="Arial"/>
        <family val="2"/>
      </rPr>
      <t>controllo fitos. per partita</t>
    </r>
    <r>
      <rPr>
        <b/>
        <sz val="8"/>
        <rFont val="Arial"/>
        <family val="2"/>
      </rPr>
      <t>)</t>
    </r>
  </si>
  <si>
    <t>12) legname diverso dalla corteccia</t>
  </si>
  <si>
    <t>mc</t>
  </si>
  <si>
    <t>13) terra, terreno coltura, corteccia</t>
  </si>
  <si>
    <t xml:space="preserve">15) altre voci non altrove specificate </t>
  </si>
  <si>
    <t>n./kg/mc</t>
  </si>
  <si>
    <t>QUANTITA'</t>
  </si>
  <si>
    <t>IDENT.</t>
  </si>
  <si>
    <t>DOCUM.</t>
  </si>
  <si>
    <t>FITOSAN.</t>
  </si>
  <si>
    <t>PROGRAMMA DI CALCOLO TARIFFA FITOSANITARIA - REGOLAMENTO UE 2017/625 - ALLEGATO IV</t>
  </si>
  <si>
    <t>IMPORTAZIONE</t>
  </si>
  <si>
    <t>1) talee, piantine eccetto di i materiali forestali di moltiplicazione), giovani piante di fragole o di vegetali</t>
  </si>
  <si>
    <t>2) alberi, arbusti (diversi dagli alberi di Natale), altre piante legnose da vivaio, compresi i materiali forestali di moltiplicazione (diversi dalle sementi)</t>
  </si>
  <si>
    <t>3) bulbi, zampe, rizomi, tuberi destinati alla piantagione (diversi dalle patate)</t>
  </si>
  <si>
    <t>9) foglie, quali erbe aromatiche, spezie e vegetali da foglia</t>
  </si>
  <si>
    <t xml:space="preserve">14) semi </t>
  </si>
  <si>
    <t>Contenitori</t>
  </si>
  <si>
    <t>TARIFFA</t>
  </si>
  <si>
    <t>TOTALE TARIFFA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</si>
</sst>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2" tint="-0.499969989061355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0" xfId="0" applyFill="1" applyAlignment="1" applyProtection="1">
      <alignment/>
      <protection hidden="1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4" fillId="34" borderId="16" xfId="0" applyFont="1" applyFill="1" applyBorder="1" applyAlignment="1" applyProtection="1">
      <alignment/>
      <protection hidden="1"/>
    </xf>
    <xf numFmtId="0" fontId="44" fillId="34" borderId="11" xfId="0" applyFont="1" applyFill="1" applyBorder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0" borderId="10" xfId="0" applyFill="1" applyBorder="1" applyAlignment="1" applyProtection="1">
      <alignment/>
      <protection locked="0"/>
    </xf>
    <xf numFmtId="0" fontId="0" fillId="30" borderId="17" xfId="0" applyFill="1" applyBorder="1" applyAlignment="1" applyProtection="1">
      <alignment/>
      <protection locked="0"/>
    </xf>
    <xf numFmtId="0" fontId="2" fillId="30" borderId="10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45" fillId="13" borderId="11" xfId="0" applyNumberFormat="1" applyFont="1" applyFill="1" applyBorder="1" applyAlignment="1" applyProtection="1">
      <alignment/>
      <protection hidden="1"/>
    </xf>
    <xf numFmtId="0" fontId="45" fillId="33" borderId="0" xfId="0" applyFont="1" applyFill="1" applyAlignment="1" applyProtection="1">
      <alignment/>
      <protection hidden="1"/>
    </xf>
    <xf numFmtId="0" fontId="45" fillId="33" borderId="0" xfId="0" applyFont="1" applyFill="1" applyAlignment="1">
      <alignment/>
    </xf>
    <xf numFmtId="2" fontId="46" fillId="13" borderId="11" xfId="0" applyNumberFormat="1" applyFont="1" applyFill="1" applyBorder="1" applyAlignment="1" applyProtection="1">
      <alignment/>
      <protection hidden="1"/>
    </xf>
    <xf numFmtId="2" fontId="12" fillId="13" borderId="10" xfId="0" applyNumberFormat="1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10" fillId="13" borderId="11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49.421875" style="1" customWidth="1"/>
    <col min="2" max="2" width="9.140625" style="1" customWidth="1"/>
    <col min="3" max="3" width="11.57421875" style="1" customWidth="1"/>
    <col min="4" max="4" width="11.421875" style="1" customWidth="1"/>
    <col min="5" max="7" width="9.140625" style="1" customWidth="1"/>
    <col min="8" max="8" width="20.00390625" style="1" customWidth="1"/>
    <col min="9" max="9" width="9.140625" style="1" customWidth="1"/>
    <col min="10" max="16384" width="9.140625" style="1" customWidth="1"/>
  </cols>
  <sheetData>
    <row r="1" spans="1:8" ht="18">
      <c r="A1" s="30" t="s">
        <v>20</v>
      </c>
      <c r="B1" s="31"/>
      <c r="C1" s="31"/>
      <c r="D1" s="31"/>
      <c r="E1" s="31"/>
      <c r="F1" s="31"/>
      <c r="G1" s="31"/>
      <c r="H1" s="32"/>
    </row>
    <row r="2" spans="1:8" ht="15" thickBot="1">
      <c r="A2" s="33" t="s">
        <v>21</v>
      </c>
      <c r="B2" s="34"/>
      <c r="C2" s="34"/>
      <c r="D2" s="34"/>
      <c r="E2" s="34"/>
      <c r="F2" s="34"/>
      <c r="G2" s="34"/>
      <c r="H2" s="35"/>
    </row>
    <row r="4" ht="15" thickBot="1"/>
    <row r="5" spans="1:8" ht="15" thickBot="1">
      <c r="A5" s="2" t="s">
        <v>0</v>
      </c>
      <c r="B5" s="3" t="s">
        <v>1</v>
      </c>
      <c r="C5" s="22" t="s">
        <v>16</v>
      </c>
      <c r="D5" s="23" t="s">
        <v>27</v>
      </c>
      <c r="E5" s="18" t="s">
        <v>18</v>
      </c>
      <c r="F5" s="19" t="s">
        <v>17</v>
      </c>
      <c r="G5" s="19" t="s">
        <v>19</v>
      </c>
      <c r="H5" s="29" t="s">
        <v>28</v>
      </c>
    </row>
    <row r="6" spans="1:2" ht="15" thickBot="1">
      <c r="A6" s="4"/>
      <c r="B6" s="5"/>
    </row>
    <row r="7" spans="1:8" ht="21.75" thickBot="1">
      <c r="A7" s="6" t="s">
        <v>22</v>
      </c>
      <c r="B7" s="7" t="s">
        <v>2</v>
      </c>
      <c r="C7" s="20"/>
      <c r="D7" s="20"/>
      <c r="E7" s="15">
        <f>IF(AND($C7&gt;0,$D7&gt;0),7,0)</f>
        <v>0</v>
      </c>
      <c r="F7" s="16">
        <f>IF(AND($C7&gt;0,$D7&gt;0),IF(AND($C7&lt;&gt;"",$D7&gt;1),14,7),0)</f>
        <v>0</v>
      </c>
      <c r="G7" s="16">
        <f>IF(AND($C7&gt;0,$D7&gt;0),(IF(((_xlfn.CEILING.MATH(($C7-10000)/1000,1))*0.7)+17.5&gt;140,140,(IF($C7&lt;10000,17.5,((_xlfn.CEILING.MATH(($C7-10000)/1000,1))*0.7)+17.5)))),0)</f>
        <v>0</v>
      </c>
      <c r="H7" s="25">
        <f>E7+F7+G7</f>
        <v>0</v>
      </c>
    </row>
    <row r="8" spans="1:8" ht="15.75" thickBot="1">
      <c r="A8" s="8"/>
      <c r="B8" s="9"/>
      <c r="E8" s="10"/>
      <c r="F8" s="10"/>
      <c r="G8" s="10"/>
      <c r="H8" s="26"/>
    </row>
    <row r="9" spans="1:8" ht="32.25" thickBot="1">
      <c r="A9" s="6" t="s">
        <v>23</v>
      </c>
      <c r="B9" s="7" t="s">
        <v>2</v>
      </c>
      <c r="C9" s="20"/>
      <c r="D9" s="21"/>
      <c r="E9" s="15">
        <f>IF(AND($C9&gt;0,$D9&gt;0),7,0)</f>
        <v>0</v>
      </c>
      <c r="F9" s="16">
        <f>IF(AND($C9&gt;0,$D9&gt;0),IF(AND($C9&lt;&gt;"",$D9&gt;1),14,7),0)</f>
        <v>0</v>
      </c>
      <c r="G9" s="16">
        <f>IF(AND($C9&gt;0,$D9&gt;0),(IF(((_xlfn.CEILING.MATH(($C9-10000)/1000,1))*0.44)+17.5&gt;140,140,(IF($C9&lt;10000,17.5,((_xlfn.CEILING.MATH(($C9-10000)/1000,1))*0.44)+17.5)))),0)</f>
        <v>0</v>
      </c>
      <c r="H9" s="25">
        <f aca="true" t="shared" si="0" ref="H9:H35">E9+F9+G9</f>
        <v>0</v>
      </c>
    </row>
    <row r="10" spans="1:8" ht="15.75" thickBot="1">
      <c r="A10" s="11"/>
      <c r="B10" s="9"/>
      <c r="E10" s="10"/>
      <c r="F10" s="10"/>
      <c r="G10" s="10"/>
      <c r="H10" s="26"/>
    </row>
    <row r="11" spans="1:8" ht="21.75" thickBot="1">
      <c r="A11" s="6" t="s">
        <v>24</v>
      </c>
      <c r="B11" s="7" t="s">
        <v>3</v>
      </c>
      <c r="C11" s="20"/>
      <c r="D11" s="21"/>
      <c r="E11" s="15">
        <f>IF(AND($C11&gt;0,$D11&gt;0),7,0)</f>
        <v>0</v>
      </c>
      <c r="F11" s="16">
        <f>IF(AND($C11&gt;0,$D11&gt;0),IF(AND($C11&lt;&gt;"",$D11&gt;1),14,7),0)</f>
        <v>0</v>
      </c>
      <c r="G11" s="16">
        <f>IF(AND($C11&gt;0,$D11&gt;0),(IF(((_xlfn.CEILING.MATH(($C11-200)/10,1))*0.16)+17.5&gt;140,140,(IF($C11&lt;200,17.5,((_xlfn.CEILING.MATH(($C11-200)/10,1))*0.16)+17.5)))),0)</f>
        <v>0</v>
      </c>
      <c r="H11" s="25">
        <f t="shared" si="0"/>
        <v>0</v>
      </c>
    </row>
    <row r="12" spans="1:8" ht="15.75" thickBot="1">
      <c r="A12" s="11"/>
      <c r="B12" s="9"/>
      <c r="E12" s="10"/>
      <c r="F12" s="10"/>
      <c r="G12" s="10"/>
      <c r="H12" s="26"/>
    </row>
    <row r="13" spans="1:8" ht="15.75" thickBot="1">
      <c r="A13" s="12" t="s">
        <v>4</v>
      </c>
      <c r="B13" s="7" t="s">
        <v>3</v>
      </c>
      <c r="C13" s="20"/>
      <c r="D13" s="21"/>
      <c r="E13" s="15">
        <f>IF(AND($C13&gt;0,$D13&gt;0),7,0)</f>
        <v>0</v>
      </c>
      <c r="F13" s="16">
        <f>IF(AND($C13&gt;0,$D13&gt;0),IF(AND($C13&lt;&gt;"",$D13&gt;1),14,7),0)</f>
        <v>0</v>
      </c>
      <c r="G13" s="16">
        <f>IF(AND($C13&gt;0,$D13&gt;0),(IF(((_xlfn.CEILING.MATH(($C13-100)/10,1))*0.175)+7.5&gt;140,140,(IF($C13&lt;100,7.5,((_xlfn.CEILING.MATH(($C13-100)/10,1))*0.175)+7.5)))),0)</f>
        <v>0</v>
      </c>
      <c r="H13" s="25">
        <f t="shared" si="0"/>
        <v>0</v>
      </c>
    </row>
    <row r="14" spans="1:8" ht="15.75" thickBot="1">
      <c r="A14" s="11"/>
      <c r="B14" s="9"/>
      <c r="E14" s="10"/>
      <c r="F14" s="10"/>
      <c r="G14" s="10"/>
      <c r="H14" s="26"/>
    </row>
    <row r="15" spans="1:8" ht="15.75" thickBot="1">
      <c r="A15" s="12" t="s">
        <v>5</v>
      </c>
      <c r="B15" s="7" t="s">
        <v>2</v>
      </c>
      <c r="C15" s="20"/>
      <c r="D15" s="21"/>
      <c r="E15" s="15">
        <f>IF(AND($C15&gt;0,$D15&gt;0),7,0)</f>
        <v>0</v>
      </c>
      <c r="F15" s="16">
        <f>IF(AND($C15&gt;0,$D15&gt;0),IF(AND($C15&lt;&gt;"",$D15&gt;1),14,7),0)</f>
        <v>0</v>
      </c>
      <c r="G15" s="16">
        <f>IF(AND($C15&gt;0,$D15&gt;0),(IF(((_xlfn.CEILING.MATH(($C15-5000)/100,1))*0.18)+17.5&gt;140,140,(IF($C15&lt;5000,17.5,((_xlfn.CEILING.MATH(($C15-5000)/100,1))*0.18)+17.5)))),0)</f>
        <v>0</v>
      </c>
      <c r="H15" s="25">
        <f t="shared" si="0"/>
        <v>0</v>
      </c>
    </row>
    <row r="16" spans="1:8" ht="15.75" thickBot="1">
      <c r="A16" s="11"/>
      <c r="B16" s="9"/>
      <c r="E16" s="10"/>
      <c r="F16" s="10"/>
      <c r="G16" s="10"/>
      <c r="H16" s="26"/>
    </row>
    <row r="17" spans="1:8" ht="15.75" thickBot="1">
      <c r="A17" s="12" t="s">
        <v>6</v>
      </c>
      <c r="B17" s="7" t="s">
        <v>2</v>
      </c>
      <c r="C17" s="20"/>
      <c r="D17" s="21"/>
      <c r="E17" s="15">
        <f>IF(AND($C17&gt;0,$D17&gt;0),7,0)</f>
        <v>0</v>
      </c>
      <c r="F17" s="16">
        <f>IF(AND($C17&gt;0,$D17&gt;0),IF(AND($C17&lt;&gt;"",$D17&gt;1),14,7),0)</f>
        <v>0</v>
      </c>
      <c r="G17" s="16">
        <f>IF(AND($C17&gt;0,$D17&gt;0),(IF(((_xlfn.CEILING.MATH(($C17-20000)/1000,1))*0.14)+17.5&gt;140,140,(IF($C17&lt;20000,17.5,((_xlfn.CEILING.MATH(($C17-20000)/1000,1))*0.14)+17.5)))),0)</f>
        <v>0</v>
      </c>
      <c r="H17" s="25">
        <f t="shared" si="0"/>
        <v>0</v>
      </c>
    </row>
    <row r="18" spans="1:8" ht="15.75" thickBot="1">
      <c r="A18" s="11"/>
      <c r="B18" s="9"/>
      <c r="E18" s="10"/>
      <c r="F18" s="10"/>
      <c r="G18" s="10"/>
      <c r="H18" s="26"/>
    </row>
    <row r="19" spans="1:8" ht="15.75" thickBot="1">
      <c r="A19" s="12" t="s">
        <v>7</v>
      </c>
      <c r="B19" s="7" t="s">
        <v>3</v>
      </c>
      <c r="C19" s="20"/>
      <c r="D19" s="21"/>
      <c r="E19" s="15">
        <f>IF(AND($C19&gt;0,$D19&gt;0),7,0)</f>
        <v>0</v>
      </c>
      <c r="F19" s="16">
        <f>IF(AND($C19&gt;0,$D19&gt;0),IF(AND($C19&lt;&gt;"",$D19&gt;1),14,7),0)</f>
        <v>0</v>
      </c>
      <c r="G19" s="16">
        <f>IF(AND($C19&gt;0,$D19&gt;0),(IF(((_xlfn.CEILING.MATH(($C19-100)/100,1))*1.75)+17.5&gt;140,140,(IF($C19&lt;100,17.5,((_xlfn.CEILING.MATH(($C19-100)/100,1))*1.75)+17.5)))),0)</f>
        <v>0</v>
      </c>
      <c r="H19" s="25">
        <f t="shared" si="0"/>
        <v>0</v>
      </c>
    </row>
    <row r="20" spans="1:8" ht="15.75" thickBot="1">
      <c r="A20" s="11"/>
      <c r="B20" s="9"/>
      <c r="E20" s="10"/>
      <c r="F20" s="10"/>
      <c r="G20" s="10"/>
      <c r="H20" s="26"/>
    </row>
    <row r="21" spans="1:8" ht="15.75" thickBot="1">
      <c r="A21" s="12" t="s">
        <v>8</v>
      </c>
      <c r="B21" s="7" t="s">
        <v>2</v>
      </c>
      <c r="C21" s="20"/>
      <c r="D21" s="21"/>
      <c r="E21" s="15">
        <f>IF(AND($C21&gt;0,$D21&gt;0),7,0)</f>
        <v>0</v>
      </c>
      <c r="F21" s="16">
        <f>IF(AND($C21&gt;0,$D21&gt;0),IF(AND($C21&lt;&gt;"",$D21&gt;1),14,7),0)</f>
        <v>0</v>
      </c>
      <c r="G21" s="16">
        <f>IF(AND($C21&gt;0,$D21&gt;0),(IF(((_xlfn.CEILING.MATH(($C21-1000)/100,1))*1.75)+17.5&gt;140,140,(IF($C21&lt;1000,17.5,((_xlfn.CEILING.MATH(($C21-1000)/100,1))*1.75)+17.5)))),0)</f>
        <v>0</v>
      </c>
      <c r="H21" s="25">
        <f t="shared" si="0"/>
        <v>0</v>
      </c>
    </row>
    <row r="22" spans="1:8" ht="15.75" thickBot="1">
      <c r="A22" s="11"/>
      <c r="B22" s="9"/>
      <c r="E22" s="10"/>
      <c r="F22" s="10"/>
      <c r="G22" s="10"/>
      <c r="H22" s="26"/>
    </row>
    <row r="23" spans="1:8" ht="15.75" thickBot="1">
      <c r="A23" s="12" t="s">
        <v>25</v>
      </c>
      <c r="B23" s="7" t="s">
        <v>3</v>
      </c>
      <c r="C23" s="20"/>
      <c r="D23" s="21"/>
      <c r="E23" s="15">
        <f>IF(AND($C23&gt;0,$D23&gt;0),7,0)</f>
        <v>0</v>
      </c>
      <c r="F23" s="16">
        <f>IF(AND($C23&gt;0,$D23&gt;0),IF(AND($C23&lt;&gt;"",$D23&gt;1),14,7),0)</f>
        <v>0</v>
      </c>
      <c r="G23" s="16">
        <f>IF(AND($C23&gt;0,$D23&gt;0),(IF(((_xlfn.CEILING.MATH(($C23-100)/10,1))*1.75)+17.5&gt;140,140,(IF($C23&lt;100,17.5,((_xlfn.CEILING.MATH(($C23-100)/10,1))*1.75)+17.5)))),0)</f>
        <v>0</v>
      </c>
      <c r="H23" s="25">
        <f t="shared" si="0"/>
        <v>0</v>
      </c>
    </row>
    <row r="24" spans="1:8" ht="15.75" thickBot="1">
      <c r="A24" s="11"/>
      <c r="B24" s="9"/>
      <c r="E24" s="10"/>
      <c r="F24" s="10"/>
      <c r="G24" s="10"/>
      <c r="H24" s="26"/>
    </row>
    <row r="25" spans="1:8" ht="15.75" thickBot="1">
      <c r="A25" s="12" t="s">
        <v>9</v>
      </c>
      <c r="B25" s="7" t="s">
        <v>3</v>
      </c>
      <c r="C25" s="20"/>
      <c r="D25" s="21"/>
      <c r="E25" s="15">
        <f>IF(AND($C25&gt;0,$D25&gt;0),7,0)</f>
        <v>0</v>
      </c>
      <c r="F25" s="16">
        <f>IF(AND($C25&gt;0,$D25&gt;0),IF(AND($C25&lt;&gt;"",$D25&gt;1),14,7),0)</f>
        <v>0</v>
      </c>
      <c r="G25" s="16">
        <f>IF(AND($C25&gt;0,$D25&gt;0),(IF($C25&lt;25000,17.5,((_xlfn.CEILING.MATH(($C25-25000)/1000,1))*0.7)+17.5)),0)</f>
        <v>0</v>
      </c>
      <c r="H25" s="25">
        <f t="shared" si="0"/>
        <v>0</v>
      </c>
    </row>
    <row r="26" spans="1:8" ht="15.75" thickBot="1">
      <c r="A26" s="11"/>
      <c r="B26" s="9"/>
      <c r="E26" s="10"/>
      <c r="F26" s="10"/>
      <c r="G26" s="10"/>
      <c r="H26" s="26"/>
    </row>
    <row r="27" spans="1:8" ht="15.75" thickBot="1">
      <c r="A27" s="12" t="s">
        <v>10</v>
      </c>
      <c r="B27" s="7" t="s">
        <v>3</v>
      </c>
      <c r="C27" s="20"/>
      <c r="D27" s="21"/>
      <c r="E27" s="15">
        <f>IF(AND($C27&gt;0,$D27&gt;0),7,0)</f>
        <v>0</v>
      </c>
      <c r="F27" s="16">
        <f>IF(AND($C27&gt;0,$D27&gt;0),IF(AND($C27&lt;&gt;"",$D27&gt;1),14,7),0)</f>
        <v>0</v>
      </c>
      <c r="G27" s="16">
        <f>IF(AND($C27&gt;0,$D27&gt;0),(IF($C27&lt;25000,52.5,((_xlfn.CEILING.MATH(($C27-25000)/25000,1))*52.5)+52.5)),0)</f>
        <v>0</v>
      </c>
      <c r="H27" s="25">
        <f t="shared" si="0"/>
        <v>0</v>
      </c>
    </row>
    <row r="28" spans="1:8" ht="15.75" thickBot="1">
      <c r="A28" s="11"/>
      <c r="B28" s="9"/>
      <c r="E28" s="17"/>
      <c r="F28" s="10"/>
      <c r="G28" s="10"/>
      <c r="H28" s="26"/>
    </row>
    <row r="29" spans="1:8" ht="15.75" thickBot="1">
      <c r="A29" s="12" t="s">
        <v>11</v>
      </c>
      <c r="B29" s="7" t="s">
        <v>12</v>
      </c>
      <c r="C29" s="20"/>
      <c r="D29" s="21"/>
      <c r="E29" s="15">
        <f>IF(AND($C29&gt;0,$D29&gt;0),7,0)</f>
        <v>0</v>
      </c>
      <c r="F29" s="16">
        <f>IF(AND($C29&gt;0,$D29&gt;0),IF(AND($C29&lt;&gt;"",$D29&gt;1),14,7),0)</f>
        <v>0</v>
      </c>
      <c r="G29" s="16">
        <f>IF(AND($C29&gt;0,$D29&gt;0),(IF($C29&lt;1000,17.5,((_xlfn.CEILING.MATH(($C29-1000)/10,1))*0.175)+17.5)),0)</f>
        <v>0</v>
      </c>
      <c r="H29" s="25">
        <f t="shared" si="0"/>
        <v>0</v>
      </c>
    </row>
    <row r="30" spans="1:17" ht="15.75" thickBot="1">
      <c r="A30" s="11"/>
      <c r="B30" s="9"/>
      <c r="E30" s="10"/>
      <c r="F30" s="10"/>
      <c r="G30" s="10"/>
      <c r="H30" s="26"/>
      <c r="Q30" s="24"/>
    </row>
    <row r="31" spans="1:8" ht="15.75" thickBot="1">
      <c r="A31" s="12" t="s">
        <v>13</v>
      </c>
      <c r="B31" s="7" t="s">
        <v>3</v>
      </c>
      <c r="C31" s="20"/>
      <c r="D31" s="21"/>
      <c r="E31" s="15">
        <f>IF(AND($C31&gt;0,$D31&gt;0),7,0)</f>
        <v>0</v>
      </c>
      <c r="F31" s="16">
        <f>IF(AND($C31&gt;0,$D31&gt;0),IF(AND($C31&lt;&gt;"",$D31&gt;1),14,7),0)</f>
        <v>0</v>
      </c>
      <c r="G31" s="16">
        <f>IF(AND($C31&gt;0,$D31&gt;0),(IF(((_xlfn.CEILING.MATH(($C31-25000)/1000,1))*0.7)+17.5&gt;140,140,(IF($C31&lt;25000,17.5,((_xlfn.CEILING.MATH(($C31-25000)/1000,1))*0.7)+17.5)))),0)</f>
        <v>0</v>
      </c>
      <c r="H31" s="25">
        <f t="shared" si="0"/>
        <v>0</v>
      </c>
    </row>
    <row r="32" spans="1:8" ht="15.75" thickBot="1">
      <c r="A32" s="11"/>
      <c r="B32" s="9"/>
      <c r="E32" s="10"/>
      <c r="F32" s="10"/>
      <c r="G32" s="10"/>
      <c r="H32" s="26"/>
    </row>
    <row r="33" spans="1:8" ht="15.75" thickBot="1">
      <c r="A33" s="12" t="s">
        <v>26</v>
      </c>
      <c r="B33" s="7" t="s">
        <v>3</v>
      </c>
      <c r="C33" s="20"/>
      <c r="D33" s="21"/>
      <c r="E33" s="15">
        <f>IF(AND($C33&gt;0,$D33&gt;0),7,0)</f>
        <v>0</v>
      </c>
      <c r="F33" s="16">
        <f>IF(AND($C33&gt;0,$D33&gt;0),IF(AND($C33&lt;&gt;"",$D33&gt;1),14,7),0)</f>
        <v>0</v>
      </c>
      <c r="G33" s="16">
        <f>IF(AND($C33&gt;0,$D33&gt;0),(IF(((_xlfn.CEILING.MATH(($C33-25000)/1000,1))*0.7)+17.5&gt;700,700,(IF($C33&lt;25000,17.5,((_xlfn.CEILING.MATH(($C33-25000)/1000,1))*0.7)+17.5)))),0)</f>
        <v>0</v>
      </c>
      <c r="H33" s="25">
        <f t="shared" si="0"/>
        <v>0</v>
      </c>
    </row>
    <row r="34" spans="1:8" ht="15.75" thickBot="1">
      <c r="A34" s="11"/>
      <c r="B34" s="13"/>
      <c r="E34" s="10"/>
      <c r="F34" s="10"/>
      <c r="G34" s="10"/>
      <c r="H34" s="26"/>
    </row>
    <row r="35" spans="1:8" ht="15.75" thickBot="1">
      <c r="A35" s="12" t="s">
        <v>14</v>
      </c>
      <c r="B35" s="7" t="s">
        <v>15</v>
      </c>
      <c r="C35" s="20"/>
      <c r="D35" s="21"/>
      <c r="E35" s="15">
        <f>IF(AND($C35&gt;0,$D35&gt;0),7,0)</f>
        <v>0</v>
      </c>
      <c r="F35" s="16">
        <f>IF(AND($C35&gt;0,$D35&gt;0),IF(AND($C35&lt;&gt;"",$D35&gt;1),14,7),0)</f>
        <v>0</v>
      </c>
      <c r="G35" s="16">
        <f>IF(AND($C35&gt;0,$D35&gt;0),17.5,0)</f>
        <v>0</v>
      </c>
      <c r="H35" s="25">
        <f t="shared" si="0"/>
        <v>0</v>
      </c>
    </row>
    <row r="36" spans="1:8" ht="15">
      <c r="A36" s="11"/>
      <c r="B36" s="14"/>
      <c r="H36" s="27"/>
    </row>
    <row r="37" spans="1:8" ht="15">
      <c r="A37" s="11"/>
      <c r="B37" s="14"/>
      <c r="D37" s="36" t="s">
        <v>29</v>
      </c>
      <c r="E37" s="36"/>
      <c r="F37" s="36"/>
      <c r="G37" s="36"/>
      <c r="H37" s="28">
        <f>SUM(H7:H35)</f>
        <v>0</v>
      </c>
    </row>
  </sheetData>
  <sheetProtection password="F7DB" sheet="1" objects="1" scenarios="1"/>
  <mergeCells count="3">
    <mergeCell ref="A1:H1"/>
    <mergeCell ref="A2:H2"/>
    <mergeCell ref="D37:G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2020-05-25T12:18:43Z</dcterms:modified>
  <cp:category/>
  <cp:version/>
  <cp:contentType/>
  <cp:contentStatus/>
</cp:coreProperties>
</file>